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OneDrive\Documentos\CIM 2024\CONVENIO BARRAGENS 2024\BARRAGEM CAPELINHA 2024\"/>
    </mc:Choice>
  </mc:AlternateContent>
  <xr:revisionPtr revIDLastSave="0" documentId="8_{F4E81ECD-6059-4B1C-A155-34097275CCF7}" xr6:coauthVersionLast="46" xr6:coauthVersionMax="46" xr10:uidLastSave="{00000000-0000-0000-0000-000000000000}"/>
  <bookViews>
    <workbookView xWindow="-120" yWindow="-120" windowWidth="20730" windowHeight="11040" activeTab="3" xr2:uid="{00000000-000D-0000-FFFF-FFFF00000000}"/>
  </bookViews>
  <sheets>
    <sheet name="CAPELINHA Grillo mod" sheetId="2" r:id="rId1"/>
    <sheet name="CAPELINHA Grillo SICOR" sheetId="3" r:id="rId2"/>
    <sheet name="CPU 01 CAPELINHA" sheetId="4" r:id="rId3"/>
    <sheet name="CRONO F-F CAPELINHA SICOR" sheetId="5" r:id="rId4"/>
  </sheets>
  <externalReferences>
    <externalReference r:id="rId5"/>
    <externalReference r:id="rId6"/>
    <externalReference r:id="rId7"/>
    <externalReference r:id="rId8"/>
  </externalReferences>
  <definedNames>
    <definedName name="___sub1">#REF!</definedName>
    <definedName name="___sub2">#REF!</definedName>
    <definedName name="___sub3">#REF!</definedName>
    <definedName name="_sub1">#REF!</definedName>
    <definedName name="_sub2">#REF!</definedName>
    <definedName name="_sub3">#REF!</definedName>
    <definedName name="a">#REF!</definedName>
    <definedName name="AA" hidden="1">{#N/A,#N/A,FALSE,"ALVENARIA";#N/A,#N/A,FALSE,"BLOCOS";#N/A,#N/A,FALSE,"CINTAS";#N/A,#N/A,FALSE,"CORTINA";#N/A,#N/A,FALSE,"LAJES";#N/A,#N/A,FALSE,"PILARES";#N/A,#N/A,FALSE,"VIGAS"}</definedName>
    <definedName name="AccessDatabase" hidden="1">"D:\Arquivos do excel\Planilha modelo1.mdb"</definedName>
    <definedName name="ADMILSON">#REF!</definedName>
    <definedName name="af" localSheetId="0">#REF!</definedName>
    <definedName name="af" localSheetId="1">#REF!</definedName>
    <definedName name="af" localSheetId="3">#REF!</definedName>
    <definedName name="af">#REF!</definedName>
    <definedName name="ag" localSheetId="0">#REF!</definedName>
    <definedName name="ag" localSheetId="1">#REF!</definedName>
    <definedName name="ag" localSheetId="3">#REF!</definedName>
    <definedName name="ag">#REF!</definedName>
    <definedName name="AREA">#REF!</definedName>
    <definedName name="_xlnm.Print_Area" localSheetId="0">'CAPELINHA Grillo mod'!$A$1:$I$51</definedName>
    <definedName name="_xlnm.Print_Area" localSheetId="1">'CAPELINHA Grillo SICOR'!$A$1:$I$51</definedName>
    <definedName name="_xlnm.Print_Area" localSheetId="3">'CRONO F-F CAPELINHA SICOR'!$A$1:$J$30</definedName>
    <definedName name="B">#REF!</definedName>
    <definedName name="BALTO" localSheetId="0">#REF!</definedName>
    <definedName name="BALTO" localSheetId="1">#REF!</definedName>
    <definedName name="BALTO" localSheetId="3">#REF!</definedName>
    <definedName name="BALTO">#REF!</definedName>
    <definedName name="BDI">#REF!</definedName>
    <definedName name="CA">#REF!</definedName>
    <definedName name="CÁLCULO">#REF!</definedName>
    <definedName name="CalculoFossa20" hidden="1">{#N/A,#N/A,FALSE,"ALVENARIA";#N/A,#N/A,FALSE,"BLOCOS";#N/A,#N/A,FALSE,"CINTAS";#N/A,#N/A,FALSE,"CORTINA";#N/A,#N/A,FALSE,"LAJES";#N/A,#N/A,FALSE,"PILARES";#N/A,#N/A,FALSE,"VIGAS"}</definedName>
    <definedName name="ce" localSheetId="0">#REF!</definedName>
    <definedName name="ce" localSheetId="1">#REF!</definedName>
    <definedName name="ce" localSheetId="3">#REF!</definedName>
    <definedName name="ce">#REF!</definedName>
    <definedName name="Cedro1COMPLETO" hidden="1">{#N/A,#N/A,FALSE,"ALVENARIA";#N/A,#N/A,FALSE,"BLOCOS";#N/A,#N/A,FALSE,"CINTAS";#N/A,#N/A,FALSE,"CORTINA";#N/A,#N/A,FALSE,"LAJES";#N/A,#N/A,FALSE,"PILARES";#N/A,#N/A,FALSE,"VIGAS"}</definedName>
    <definedName name="cho" localSheetId="0">#REF!</definedName>
    <definedName name="cho" localSheetId="1">#REF!</definedName>
    <definedName name="cho" localSheetId="3">#REF!</definedName>
    <definedName name="cho">#REF!</definedName>
    <definedName name="ci">#REF!</definedName>
    <definedName name="ciclovia" hidden="1">{#N/A,#N/A,FALSE,"ALVENARIA";#N/A,#N/A,FALSE,"BLOCOS";#N/A,#N/A,FALSE,"CINTAS";#N/A,#N/A,FALSE,"CORTINA";#N/A,#N/A,FALSE,"LAJES";#N/A,#N/A,FALSE,"PILARES";#N/A,#N/A,FALSE,"VIGAS"}</definedName>
    <definedName name="ciclovia2" hidden="1">{#N/A,#N/A,FALSE,"ALVENARIA";#N/A,#N/A,FALSE,"BLOCOS";#N/A,#N/A,FALSE,"CINTAS";#N/A,#N/A,FALSE,"CORTINA";#N/A,#N/A,FALSE,"LAJES";#N/A,#N/A,FALSE,"PILARES";#N/A,#N/A,FALSE,"VIGAS"}</definedName>
    <definedName name="ciclovia3" hidden="1">{#N/A,#N/A,FALSE,"ALVENARIA";#N/A,#N/A,FALSE,"BLOCOS";#N/A,#N/A,FALSE,"CINTAS";#N/A,#N/A,FALSE,"CORTINA";#N/A,#N/A,FALSE,"LAJES";#N/A,#N/A,FALSE,"PILARES";#N/A,#N/A,FALSE,"VIGAS"}</definedName>
    <definedName name="ciclovia4" hidden="1">{#N/A,#N/A,FALSE,"ALVENARIA";#N/A,#N/A,FALSE,"BLOCOS";#N/A,#N/A,FALSE,"CINTAS";#N/A,#N/A,FALSE,"CORTINA";#N/A,#N/A,FALSE,"LAJES";#N/A,#N/A,FALSE,"PILARES";#N/A,#N/A,FALSE,"VIGAS"}</definedName>
    <definedName name="ciclovia5" hidden="1">{#N/A,#N/A,FALSE,"ALVENARIA";#N/A,#N/A,FALSE,"BLOCOS";#N/A,#N/A,FALSE,"CINTAS";#N/A,#N/A,FALSE,"CORTINA";#N/A,#N/A,FALSE,"LAJES";#N/A,#N/A,FALSE,"PILARES";#N/A,#N/A,FALSE,"VIGAS"}</definedName>
    <definedName name="ciclovia6" hidden="1">{#N/A,#N/A,FALSE,"ALVENARIA";#N/A,#N/A,FALSE,"BLOCOS";#N/A,#N/A,FALSE,"CINTAS";#N/A,#N/A,FALSE,"CORTINA";#N/A,#N/A,FALSE,"LAJES";#N/A,#N/A,FALSE,"PILARES";#N/A,#N/A,FALSE,"VIGAS"}</definedName>
    <definedName name="ciclovia7" hidden="1">{#N/A,#N/A,FALSE,"ALVENARIA";#N/A,#N/A,FALSE,"BLOCOS";#N/A,#N/A,FALSE,"CINTAS";#N/A,#N/A,FALSE,"CORTINA";#N/A,#N/A,FALSE,"LAJES";#N/A,#N/A,FALSE,"PILARES";#N/A,#N/A,FALSE,"VIGAS"}</definedName>
    <definedName name="ciclovia8" hidden="1">{#N/A,#N/A,FALSE,"ALVENARIA";#N/A,#N/A,FALSE,"BLOCOS";#N/A,#N/A,FALSE,"CINTAS";#N/A,#N/A,FALSE,"CORTINA";#N/A,#N/A,FALSE,"LAJES";#N/A,#N/A,FALSE,"PILARES";#N/A,#N/A,FALSE,"VIGAS"}</definedName>
    <definedName name="COLUNA2">#REF!</definedName>
    <definedName name="COMP.">#REF!</definedName>
    <definedName name="cotação" hidden="1">{#N/A,#N/A,FALSE,"ALVENARIA";#N/A,#N/A,FALSE,"BLOCOS";#N/A,#N/A,FALSE,"CINTAS";#N/A,#N/A,FALSE,"CORTINA";#N/A,#N/A,FALSE,"LAJES";#N/A,#N/A,FALSE,"PILARES";#N/A,#N/A,FALSE,"VIGAS"}</definedName>
    <definedName name="ddd" hidden="1">{#N/A,#N/A,FALSE,"ALVENARIA";#N/A,#N/A,FALSE,"BLOCOS";#N/A,#N/A,FALSE,"CINTAS";#N/A,#N/A,FALSE,"CORTINA";#N/A,#N/A,FALSE,"LAJES";#N/A,#N/A,FALSE,"PILARES";#N/A,#N/A,FALSE,"VIGAS"}</definedName>
    <definedName name="dfdfsdf">#REF!</definedName>
    <definedName name="DOLAR">[1]INSUMOS!$G$8</definedName>
    <definedName name="ERERERERERE">#REF!</definedName>
    <definedName name="ersdcefgbrnghrbgbrgfbgfwbvbfgvwfv">#REF!</definedName>
    <definedName name="EWEWEWE">#REF!</definedName>
    <definedName name="EWWEW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4">#REF!</definedName>
    <definedName name="FASDF">#REF!</definedName>
    <definedName name="Fossa20" hidden="1">{#N/A,#N/A,FALSE,"ALVENARIA";#N/A,#N/A,FALSE,"BLOCOS";#N/A,#N/A,FALSE,"CINTAS";#N/A,#N/A,FALSE,"CORTINA";#N/A,#N/A,FALSE,"LAJES";#N/A,#N/A,FALSE,"PILARES";#N/A,#N/A,FALSE,"VIGAS"}</definedName>
    <definedName name="fran" hidden="1">{#N/A,#N/A,FALSE,"ALVENARIA";#N/A,#N/A,FALSE,"BLOCOS";#N/A,#N/A,FALSE,"CINTAS";#N/A,#N/A,FALSE,"CORTINA";#N/A,#N/A,FALSE,"LAJES";#N/A,#N/A,FALSE,"PILARES";#N/A,#N/A,FALSE,"VIGAS"}</definedName>
    <definedName name="jazida5">#REF!</definedName>
    <definedName name="jazida6">#REF!</definedName>
    <definedName name="leosde">#REF!</definedName>
    <definedName name="ls">#REF!</definedName>
    <definedName name="lub">#REF!</definedName>
    <definedName name="mac" hidden="1">{#N/A,#N/A,FALSE,"ALVENARIA";#N/A,#N/A,FALSE,"BLOCOS";#N/A,#N/A,FALSE,"CINTAS";#N/A,#N/A,FALSE,"CORTINA";#N/A,#N/A,FALSE,"LAJES";#N/A,#N/A,FALSE,"PILARES";#N/A,#N/A,FALSE,"VIGAS"}</definedName>
    <definedName name="MACAHDO" hidden="1">{#N/A,#N/A,FALSE,"ALVENARIA";#N/A,#N/A,FALSE,"BLOCOS";#N/A,#N/A,FALSE,"CINTAS";#N/A,#N/A,FALSE,"CORTINA";#N/A,#N/A,FALSE,"LAJES";#N/A,#N/A,FALSE,"PILARES";#N/A,#N/A,FALSE,"VIGAS"}</definedName>
    <definedName name="MACHADO" hidden="1">{#N/A,#N/A,FALSE,"ALVENARIA";#N/A,#N/A,FALSE,"BLOCOS";#N/A,#N/A,FALSE,"CINTAS";#N/A,#N/A,FALSE,"CORTINA";#N/A,#N/A,FALSE,"LAJES";#N/A,#N/A,FALSE,"PILARES";#N/A,#N/A,FALSE,"VIGAS"}</definedName>
    <definedName name="meio">#REF!</definedName>
    <definedName name="MEMÓRIADECALCULO">#REF!</definedName>
    <definedName name="NCOMPOSICOES">7</definedName>
    <definedName name="NCOTACOES">15</definedName>
    <definedName name="noo" hidden="1">{#N/A,#N/A,FALSE,"ALVENARIA";#N/A,#N/A,FALSE,"BLOCOS";#N/A,#N/A,FALSE,"CINTAS";#N/A,#N/A,FALSE,"CORTINA";#N/A,#N/A,FALSE,"LAJES";#N/A,#N/A,FALSE,"PILARES";#N/A,#N/A,FALSE,"VIGAS"}</definedName>
    <definedName name="NOVA">#REF!</definedName>
    <definedName name="obra">#REF!</definedName>
    <definedName name="obra1">#REF!</definedName>
    <definedName name="obra2">#REF!</definedName>
    <definedName name="obra3">#REF!</definedName>
    <definedName name="obra4">#REF!</definedName>
    <definedName name="obra5">#REF!</definedName>
    <definedName name="od">#REF!</definedName>
    <definedName name="of">#REF!</definedName>
    <definedName name="orcamento" hidden="1">{#N/A,#N/A,FALSE,"ALVENARIA";#N/A,#N/A,FALSE,"BLOCOS";#N/A,#N/A,FALSE,"CINTAS";#N/A,#N/A,FALSE,"CORTINA";#N/A,#N/A,FALSE,"LAJES";#N/A,#N/A,FALSE,"PILARES";#N/A,#N/A,FALSE,"VIGAS"}</definedName>
    <definedName name="p" localSheetId="2">#REF!</definedName>
    <definedName name="p">#REF!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ayment_Needed">"Pagamento necessário"</definedName>
    <definedName name="pdm" localSheetId="0">#REF!</definedName>
    <definedName name="pdm" localSheetId="1">#REF!</definedName>
    <definedName name="pdm" localSheetId="3">#REF!</definedName>
    <definedName name="pdm">#REF!</definedName>
    <definedName name="pedra" localSheetId="0">#REF!</definedName>
    <definedName name="pedra" localSheetId="1">#REF!</definedName>
    <definedName name="pedra" localSheetId="3">#REF!</definedName>
    <definedName name="pedra">#REF!</definedName>
    <definedName name="Pedreiro_de_acabamento">[1]INSUMOS!$B$11</definedName>
    <definedName name="PLANILHA">#REF!</definedName>
    <definedName name="port" localSheetId="0">#REF!</definedName>
    <definedName name="port" localSheetId="1">#REF!</definedName>
    <definedName name="port" localSheetId="3">#REF!</definedName>
    <definedName name="port">#REF!</definedName>
    <definedName name="PP1.1">#REF!</definedName>
    <definedName name="PP1.10">#REF!</definedName>
    <definedName name="PP1.11">#REF!</definedName>
    <definedName name="PP1.12">#REF!</definedName>
    <definedName name="PP1.13">#REF!</definedName>
    <definedName name="PP1.14">#REF!</definedName>
    <definedName name="PP1.15">#REF!</definedName>
    <definedName name="PP1.2">#REF!</definedName>
    <definedName name="PP1.3">#REF!</definedName>
    <definedName name="PP1.4">#REF!</definedName>
    <definedName name="PP1.5">#REF!</definedName>
    <definedName name="PP1.6">#REF!</definedName>
    <definedName name="PP1.7">#REF!</definedName>
    <definedName name="PP1.8">#REF!</definedName>
    <definedName name="PP1.9">#REF!</definedName>
    <definedName name="PREF">#REF!</definedName>
    <definedName name="Reimbursement">"Reembolso"</definedName>
    <definedName name="ruas" localSheetId="0">#REF!</definedName>
    <definedName name="ruas" localSheetId="1">#REF!</definedName>
    <definedName name="ruas" localSheetId="3">#REF!</definedName>
    <definedName name="ruas">#REF!</definedName>
    <definedName name="ruas3" localSheetId="0">#REF!</definedName>
    <definedName name="ruas3" localSheetId="1">#REF!</definedName>
    <definedName name="ruas3" localSheetId="3">#REF!</definedName>
    <definedName name="ruas3">#REF!</definedName>
    <definedName name="s" localSheetId="0">#REF!</definedName>
    <definedName name="s" localSheetId="1">#REF!</definedName>
    <definedName name="s" localSheetId="3">#REF!</definedName>
    <definedName name="s">#REF!</definedName>
    <definedName name="se">#REF!</definedName>
    <definedName name="sx">#REF!</definedName>
    <definedName name="T.1">#REF!</definedName>
    <definedName name="T.10">#REF!</definedName>
    <definedName name="T.11">#REF!</definedName>
    <definedName name="T.12">#REF!</definedName>
    <definedName name="T.13">#REF!</definedName>
    <definedName name="T.14">#REF!</definedName>
    <definedName name="T.15">#REF!</definedName>
    <definedName name="T.2">#REF!</definedName>
    <definedName name="T.3">#REF!</definedName>
    <definedName name="T.4">#REF!</definedName>
    <definedName name="T.5">#REF!</definedName>
    <definedName name="T.6">#REF!</definedName>
    <definedName name="T.7">#REF!</definedName>
    <definedName name="T.8">#REF!</definedName>
    <definedName name="T.9">#REF!</definedName>
    <definedName name="tb100cm">#REF!</definedName>
    <definedName name="_xlnm.Print_Titles" localSheetId="0">'CAPELINHA Grillo mod'!$A:$I,'CAPELINHA Grillo mod'!$1:$16</definedName>
    <definedName name="_xlnm.Print_Titles" localSheetId="1">'CAPELINHA Grillo SICOR'!$A:$I,'CAPELINHA Grillo SICOR'!$1:$16</definedName>
    <definedName name="TOT.P">#REF!</definedName>
    <definedName name="TOT1.P">#REF!</definedName>
    <definedName name="total" localSheetId="0">#REF!</definedName>
    <definedName name="total" localSheetId="1">#REF!</definedName>
    <definedName name="total" localSheetId="3">#REF!</definedName>
    <definedName name="total">#REF!</definedName>
    <definedName name="TT.1">#REF!</definedName>
    <definedName name="TT.10">#REF!</definedName>
    <definedName name="TT.11">#REF!</definedName>
    <definedName name="TT.12">#REF!</definedName>
    <definedName name="TT.13">#REF!</definedName>
    <definedName name="TT.14">#REF!</definedName>
    <definedName name="TT.15">#REF!</definedName>
    <definedName name="TT.2">#REF!</definedName>
    <definedName name="TT.3">#REF!</definedName>
    <definedName name="TT.4">#REF!</definedName>
    <definedName name="TT.5">#REF!</definedName>
    <definedName name="TT.6">#REF!</definedName>
    <definedName name="TT.7">#REF!</definedName>
    <definedName name="TT.8">#REF!</definedName>
    <definedName name="TT.9">#REF!</definedName>
    <definedName name="WEQEWEWE" localSheetId="0">#REF!</definedName>
    <definedName name="WEQEWEWE" localSheetId="1">#REF!</definedName>
    <definedName name="WEQEWEWE" localSheetId="3">#REF!</definedName>
    <definedName name="WEQEWEWE">#REF!</definedName>
    <definedName name="WEWEW" localSheetId="0">#REF!</definedName>
    <definedName name="WEWEW" localSheetId="1">#REF!</definedName>
    <definedName name="WEWEW" localSheetId="3">#REF!</definedName>
    <definedName name="WEWEW">#REF!</definedName>
    <definedName name="WEWEWE">#REF!</definedName>
    <definedName name="wrn.mode_lev.xls." hidden="1">{#N/A,#N/A,FALSE,"ALVENARIA";#N/A,#N/A,FALSE,"BLOCOS";#N/A,#N/A,FALSE,"CINTAS";#N/A,#N/A,FALSE,"CORTINA";#N/A,#N/A,FALSE,"LAJES";#N/A,#N/A,FALSE,"PILARES";#N/A,#N/A,FALSE,"VIGAS"}</definedName>
    <definedName name="x" hidden="1">{#N/A,#N/A,FALSE,"ALVENARIA";#N/A,#N/A,FALSE,"BLOCOS";#N/A,#N/A,FALSE,"CINTAS";#N/A,#N/A,FALSE,"CORTINA";#N/A,#N/A,FALSE,"LAJES";#N/A,#N/A,FALSE,"PILARES";#N/A,#N/A,FALSE,"VIGAS"}</definedName>
    <definedName name="ZXC\ZXC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5" l="1"/>
  <c r="B15" i="5"/>
  <c r="A15" i="5"/>
  <c r="K13" i="5"/>
  <c r="B13" i="5"/>
  <c r="K11" i="5"/>
  <c r="B11" i="5"/>
  <c r="A11" i="5"/>
  <c r="K9" i="5"/>
  <c r="B9" i="5"/>
  <c r="A9" i="5"/>
  <c r="A1" i="5"/>
  <c r="E25" i="4"/>
  <c r="E26" i="4" s="1"/>
  <c r="H20" i="4"/>
  <c r="H19" i="4"/>
  <c r="H18" i="4"/>
  <c r="H17" i="4"/>
  <c r="H21" i="4" s="1"/>
  <c r="H25" i="4" s="1"/>
  <c r="H16" i="4"/>
  <c r="H15" i="4"/>
  <c r="J38" i="3"/>
  <c r="G38" i="3"/>
  <c r="I38" i="3" s="1"/>
  <c r="J37" i="3"/>
  <c r="G37" i="3"/>
  <c r="I37" i="3" s="1"/>
  <c r="J36" i="3"/>
  <c r="G36" i="3"/>
  <c r="I36" i="3" s="1"/>
  <c r="J35" i="3"/>
  <c r="G35" i="3"/>
  <c r="I35" i="3" s="1"/>
  <c r="L34" i="3"/>
  <c r="J34" i="3"/>
  <c r="I34" i="3"/>
  <c r="G34" i="3"/>
  <c r="J33" i="3"/>
  <c r="G33" i="3"/>
  <c r="I33" i="3" s="1"/>
  <c r="J32" i="3"/>
  <c r="I32" i="3"/>
  <c r="G32" i="3"/>
  <c r="J31" i="3"/>
  <c r="I31" i="3"/>
  <c r="L31" i="3" s="1"/>
  <c r="G31" i="3"/>
  <c r="J30" i="3"/>
  <c r="G30" i="3"/>
  <c r="I30" i="3" s="1"/>
  <c r="J29" i="3"/>
  <c r="G29" i="3"/>
  <c r="I29" i="3" s="1"/>
  <c r="J28" i="3"/>
  <c r="G28" i="3"/>
  <c r="I28" i="3" s="1"/>
  <c r="J27" i="3"/>
  <c r="J26" i="3"/>
  <c r="J25" i="3"/>
  <c r="J24" i="3"/>
  <c r="G24" i="3"/>
  <c r="I24" i="3" s="1"/>
  <c r="G23" i="3"/>
  <c r="J22" i="3"/>
  <c r="G22" i="3"/>
  <c r="I22" i="3" s="1"/>
  <c r="F22" i="3"/>
  <c r="F23" i="3" s="1"/>
  <c r="J21" i="3"/>
  <c r="J20" i="3"/>
  <c r="J19" i="3"/>
  <c r="J18" i="3"/>
  <c r="G18" i="3"/>
  <c r="I18" i="3" s="1"/>
  <c r="I19" i="3" s="1"/>
  <c r="A1" i="3"/>
  <c r="J38" i="2"/>
  <c r="I38" i="2"/>
  <c r="G38" i="2"/>
  <c r="J37" i="2"/>
  <c r="G37" i="2"/>
  <c r="I37" i="2" s="1"/>
  <c r="J36" i="2"/>
  <c r="I36" i="2"/>
  <c r="G36" i="2"/>
  <c r="J35" i="2"/>
  <c r="G35" i="2"/>
  <c r="I35" i="2" s="1"/>
  <c r="J34" i="2"/>
  <c r="I34" i="2"/>
  <c r="G34" i="2"/>
  <c r="J33" i="2"/>
  <c r="G33" i="2"/>
  <c r="I33" i="2" s="1"/>
  <c r="J32" i="2"/>
  <c r="I32" i="2"/>
  <c r="G32" i="2"/>
  <c r="J31" i="2"/>
  <c r="G31" i="2"/>
  <c r="I31" i="2" s="1"/>
  <c r="L31" i="2" s="1"/>
  <c r="J30" i="2"/>
  <c r="G30" i="2"/>
  <c r="I30" i="2" s="1"/>
  <c r="J29" i="2"/>
  <c r="I29" i="2"/>
  <c r="G29" i="2"/>
  <c r="J28" i="2"/>
  <c r="G28" i="2"/>
  <c r="I28" i="2" s="1"/>
  <c r="J27" i="2"/>
  <c r="J26" i="2"/>
  <c r="J25" i="2"/>
  <c r="J24" i="2"/>
  <c r="G24" i="2"/>
  <c r="I24" i="2" s="1"/>
  <c r="G23" i="2"/>
  <c r="G22" i="2"/>
  <c r="F22" i="2"/>
  <c r="F23" i="2" s="1"/>
  <c r="J21" i="2"/>
  <c r="J20" i="2"/>
  <c r="J19" i="2"/>
  <c r="J18" i="2"/>
  <c r="G18" i="2"/>
  <c r="I18" i="2" s="1"/>
  <c r="I19" i="2" s="1"/>
  <c r="A1" i="2"/>
  <c r="D10" i="5" l="1"/>
  <c r="I23" i="3"/>
  <c r="J23" i="3"/>
  <c r="J42" i="3" s="1"/>
  <c r="I25" i="3"/>
  <c r="D12" i="5" s="1"/>
  <c r="H26" i="4"/>
  <c r="H27" i="4" s="1"/>
  <c r="H42" i="3" s="1"/>
  <c r="G42" i="3" s="1"/>
  <c r="I42" i="3" s="1"/>
  <c r="I43" i="3" s="1"/>
  <c r="D16" i="5" s="1"/>
  <c r="I23" i="2"/>
  <c r="J23" i="2"/>
  <c r="I39" i="2"/>
  <c r="I39" i="3"/>
  <c r="D14" i="5" s="1"/>
  <c r="J22" i="2"/>
  <c r="J42" i="2" s="1"/>
  <c r="H42" i="2" s="1"/>
  <c r="G42" i="2" s="1"/>
  <c r="I42" i="2" s="1"/>
  <c r="I43" i="2" s="1"/>
  <c r="I22" i="2"/>
  <c r="F16" i="5" l="1"/>
  <c r="E16" i="5"/>
  <c r="H16" i="5"/>
  <c r="G16" i="5"/>
  <c r="E14" i="5"/>
  <c r="H14" i="5"/>
  <c r="G14" i="5"/>
  <c r="F14" i="5"/>
  <c r="G12" i="5"/>
  <c r="F12" i="5"/>
  <c r="H12" i="5"/>
  <c r="E12" i="5"/>
  <c r="I25" i="2"/>
  <c r="I45" i="2" s="1"/>
  <c r="F65" i="2" s="1"/>
  <c r="F66" i="2" s="1"/>
  <c r="G10" i="5"/>
  <c r="F10" i="5"/>
  <c r="F18" i="5" s="1"/>
  <c r="F17" i="5" s="1"/>
  <c r="D18" i="5"/>
  <c r="D9" i="5" s="1"/>
  <c r="E10" i="5"/>
  <c r="H10" i="5"/>
  <c r="H18" i="5" s="1"/>
  <c r="I45" i="3"/>
  <c r="E18" i="5" l="1"/>
  <c r="K10" i="5"/>
  <c r="H17" i="5"/>
  <c r="G18" i="5"/>
  <c r="G17" i="5" s="1"/>
  <c r="K14" i="5"/>
  <c r="K12" i="5"/>
  <c r="D15" i="5"/>
  <c r="D11" i="5"/>
  <c r="D17" i="5" s="1"/>
  <c r="D13" i="5"/>
  <c r="E6" i="5"/>
  <c r="F65" i="3"/>
  <c r="F66" i="3" s="1"/>
  <c r="K16" i="5"/>
  <c r="E17" i="5" l="1"/>
  <c r="K17" i="5" s="1"/>
  <c r="K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</author>
  </authors>
  <commentList>
    <comment ref="C29" authorId="0" shapeId="0" xr:uid="{4C4D9CA8-8510-4134-ADDA-7225482748A1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item não existe mais em planilhas de refencia, porem vou manter a referencia</t>
        </r>
      </text>
    </comment>
    <comment ref="C42" authorId="0" shapeId="0" xr:uid="{FE3757B6-9B15-443C-96CB-549C734269F5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necessidade de criação de composição por exclusao de item anterior</t>
        </r>
      </text>
    </comment>
  </commentList>
</comments>
</file>

<file path=xl/sharedStrings.xml><?xml version="1.0" encoding="utf-8"?>
<sst xmlns="http://schemas.openxmlformats.org/spreadsheetml/2006/main" count="354" uniqueCount="168">
  <si>
    <t>PLANILHA DE CUSTO</t>
  </si>
  <si>
    <t>Referência:</t>
  </si>
  <si>
    <t>REGIÃO JEQUITINHONHA E MUCURI-SEINFRA / SINAPI / DNIT</t>
  </si>
  <si>
    <t>Mês:</t>
  </si>
  <si>
    <t>SEINFRA: AGOSTO - 2023 COM DESONERAÇÃO/ DNIT: JULHO - 2023 / SINAPI: novembro - 2023</t>
  </si>
  <si>
    <t>U.F.:</t>
  </si>
  <si>
    <t>MG</t>
  </si>
  <si>
    <t>ORÇAMENTO PARA CONSTRUÇÃO DE 01 (UMA) BARRAGEM</t>
  </si>
  <si>
    <r>
      <t>OBRA:</t>
    </r>
    <r>
      <rPr>
        <sz val="8"/>
        <rFont val="Arial"/>
        <family val="2"/>
      </rPr>
      <t xml:space="preserve"> CONSTRUÇÃO DE PEQUENAS BARRAGENS DE ACUMULAÇÃO</t>
    </r>
  </si>
  <si>
    <t>reserv.</t>
  </si>
  <si>
    <t>hectares</t>
  </si>
  <si>
    <t>BDI:</t>
  </si>
  <si>
    <r>
      <t>LOCAL:</t>
    </r>
    <r>
      <rPr>
        <sz val="8"/>
        <rFont val="Arial"/>
        <family val="2"/>
      </rPr>
      <t xml:space="preserve"> GRILLO</t>
    </r>
  </si>
  <si>
    <t>TIPO - CONCRETO</t>
  </si>
  <si>
    <t>compri.</t>
  </si>
  <si>
    <t>metros</t>
  </si>
  <si>
    <r>
      <t>MUNICÍPIO:</t>
    </r>
    <r>
      <rPr>
        <sz val="8"/>
        <rFont val="Arial"/>
        <family val="2"/>
      </rPr>
      <t xml:space="preserve"> CAPELINHA - MG</t>
    </r>
  </si>
  <si>
    <t>talude montante</t>
  </si>
  <si>
    <t>talude jusante</t>
  </si>
  <si>
    <t>ITEM</t>
  </si>
  <si>
    <t>REFERÊNCIA</t>
  </si>
  <si>
    <t>CÓDIGO</t>
  </si>
  <si>
    <t>DESCRIÇÃO DOS SERVIÇOS</t>
  </si>
  <si>
    <t>UND.</t>
  </si>
  <si>
    <t>QUANT.</t>
  </si>
  <si>
    <t>R$</t>
  </si>
  <si>
    <t>UNITÁRIO COM BDI</t>
  </si>
  <si>
    <t>UNITÁRIO SEM BDI</t>
  </si>
  <si>
    <t>TOTAL</t>
  </si>
  <si>
    <t>INSTALAÇÕES INICIAIS DA OBRA</t>
  </si>
  <si>
    <t>1.1</t>
  </si>
  <si>
    <t>SEINFRA</t>
  </si>
  <si>
    <t>ED-28427</t>
  </si>
  <si>
    <t>FORNECIMENTO E COLOCAÇÃO DE PLACA DE OBRA EM CHAPA GALVANIZADA (3,00 X 1,5 0 M) - EM CHAPA GALVANIZADA 0,26 AFIXADAS COM REBITES 540 E PARAFUSOS 3/8, EM ESTRUTURA METÁLICA VIGA U 2" ENRIJECIDA COM METALON 20 X 20, SUPORTE EM EUCALIPTO AUTOCLAVADO PINTADAS</t>
  </si>
  <si>
    <t>u</t>
  </si>
  <si>
    <t>TOTAL DO ITEM 1:</t>
  </si>
  <si>
    <t>EXECUÇÃO DOS SEVIÇOS</t>
  </si>
  <si>
    <t>2.1</t>
  </si>
  <si>
    <t>DNIT</t>
  </si>
  <si>
    <t>DNIT - 4805765</t>
  </si>
  <si>
    <t>Escavação de vala em material de 3ª categoria - [USO DE COMPRESSOR E MARTELETE PROFUNDIDADE DE 1,13 M EM ROCHA ( largura - 16,4m/comprimento- 6,0 m)]</t>
  </si>
  <si>
    <r>
      <t>m</t>
    </r>
    <r>
      <rPr>
        <vertAlign val="superscript"/>
        <sz val="8"/>
        <rFont val="Arial"/>
        <family val="2"/>
      </rPr>
      <t>3</t>
    </r>
  </si>
  <si>
    <t>2.2</t>
  </si>
  <si>
    <t>ED-49806</t>
  </si>
  <si>
    <t>FORNECIMENTO DE CONCRETO ESTRUTURAL, USINADO BOMBEADO, COM FCK 30 MPA, INCLUSIVE LANÇAMENTO, ADENSAMENTO E ACABAMENTO (FUNDAÇÃO).</t>
  </si>
  <si>
    <t>m³</t>
  </si>
  <si>
    <t>2.3</t>
  </si>
  <si>
    <t>ED-15690</t>
  </si>
  <si>
    <t>FÔRMA E DESFORMA PARA CORTINA DE CONCRETO OU PAREDE ESTRUTURAL (VIGA-PAREDE),  COM CHAPA DE COMPENSADO PLASTIFICADO, ESP. 18MM, REAPROVEITAMENTO (3X), INCLUSIVE TRAVAMENTO COM TIRANTES EM ARAME E ESCORA PARA PRUMO EM MADEIRA</t>
  </si>
  <si>
    <t>m²</t>
  </si>
  <si>
    <t>TOTAL DO ITEM 2:</t>
  </si>
  <si>
    <t>COMPLEMENTOS</t>
  </si>
  <si>
    <t>3.1</t>
  </si>
  <si>
    <t>SINAPI</t>
  </si>
  <si>
    <t>00039925</t>
  </si>
  <si>
    <t>BOMBA CENTRIFUGA MONOESTAGIO COM MOTOR ELETRICO MONOFASICO, POTENCIA 15 HP, DIAMETRO DO ROTOR *173* MM, HM/Q = *30* MCA / *90* M3/H A *45* MCA / *55* M3/H</t>
  </si>
  <si>
    <t>unid</t>
  </si>
  <si>
    <t>3.2</t>
  </si>
  <si>
    <t>SINAPI
JANEIRO 2022</t>
  </si>
  <si>
    <t>00014058</t>
  </si>
  <si>
    <t>CHAVE DE PARTIDA DIRETA TRIFASICA, COM CAIXA TERMOPLASTICA, COM FUSIVEL DE 63 A, PARA MOTOR COM POTENCIA DE 10 CV E TENSAO DE 220 V</t>
  </si>
  <si>
    <t>3.3</t>
  </si>
  <si>
    <t>00009875</t>
  </si>
  <si>
    <t>TUBO PVC, SOLDAVEL, DN 50 MM, PARA AGUA FRIA (NBR-5648), para 1.300 metros.</t>
  </si>
  <si>
    <t>m</t>
  </si>
  <si>
    <t>3.4</t>
  </si>
  <si>
    <t>00006010</t>
  </si>
  <si>
    <t>REGISTRO GAVETA BRUTO EM LATAO FORJADO, BITOLA 1 1/2 " (REF 1509)</t>
  </si>
  <si>
    <t>3.5</t>
  </si>
  <si>
    <t>00000112</t>
  </si>
  <si>
    <t>ADAPTADOR PVC SOLDAVEL CURTO COM BOLSA E ROSCA, 50 MM X1 1/2", PARA AGUA FRIA.</t>
  </si>
  <si>
    <t>3.6</t>
  </si>
  <si>
    <t>00010409</t>
  </si>
  <si>
    <t>VALVULA DE RETENCAO HORIZONTAL, DE BRONZE (PN-25), 1 1/2", 400 PSI, TAMPA DE PORCA DE UNIAO, EXTREMIDADES COM ROSCA</t>
  </si>
  <si>
    <t>3.7</t>
  </si>
  <si>
    <t xml:space="preserve">Cotação </t>
  </si>
  <si>
    <t>-</t>
  </si>
  <si>
    <t>TUBO PVC, DEFOFO 200 MM, JEI</t>
  </si>
  <si>
    <t>3.8</t>
  </si>
  <si>
    <t xml:space="preserve">TUBO PVC SOLDAVEL PN 80, DN 75 MM, LINHA FIXA IRRIGAÇÃO </t>
  </si>
  <si>
    <t>3.9</t>
  </si>
  <si>
    <t>CAP PARA PVC 200 MM, COM ANEL, EM DEFOFO</t>
  </si>
  <si>
    <t>3.10</t>
  </si>
  <si>
    <t>3.11</t>
  </si>
  <si>
    <t>00003540</t>
  </si>
  <si>
    <t>JOELHO PVC, SOLDAVEL, 90 GRAUS, 50 MM, PARA AGUA FRIA PREDIAL</t>
  </si>
  <si>
    <t>TOTAL DO ITEM :3</t>
  </si>
  <si>
    <t>ADMINISTRAÇÃO DE OBRAS</t>
  </si>
  <si>
    <t>4.1</t>
  </si>
  <si>
    <t>ED-50389</t>
  </si>
  <si>
    <t>MOBILIZAÇÃO E DESMOBILIZAÇÃO OBRA DISTANTE DE CENTRO URBANO COM VALOR ATÉ O VALOR DE 1.000.000,00</t>
  </si>
  <si>
    <t>%</t>
  </si>
  <si>
    <t>Álvaro Cézar Carvalho - Consorcio CIM-JEQ</t>
  </si>
  <si>
    <t>238.090/D-MG</t>
  </si>
  <si>
    <t>Assinatura do Engenheiro responsável - Consorcio</t>
  </si>
  <si>
    <t>CREA</t>
  </si>
  <si>
    <t>Atualização financeira</t>
  </si>
  <si>
    <t xml:space="preserve">Preço anterior </t>
  </si>
  <si>
    <t xml:space="preserve">Valor em caixa </t>
  </si>
  <si>
    <t xml:space="preserve">Valor do barramento corrigido </t>
  </si>
  <si>
    <t xml:space="preserve">Valor final necessário </t>
  </si>
  <si>
    <t>SEINFRA: JANEIRO - 2024 COM DESONERAÇÃO/ DNIT: JANEIRO - 2024 / SINAPI:MARÇO - 2024</t>
  </si>
  <si>
    <t>PROPRIA</t>
  </si>
  <si>
    <t>CPU 01</t>
  </si>
  <si>
    <t xml:space="preserve"> MOBILIZAÇÃO E DESMOBILIZAÇÃO ( ATE 200 KM)</t>
  </si>
  <si>
    <t>UN</t>
  </si>
  <si>
    <t>CONSÓRCIO INTEGRADO MULTIFINALITÁRIO DO VALE DO JEQUITINHONHA
CNPJ: 22.835.076/0001-70
RUA ZECA BRUNO, 131 - BAIRRO CAZUZA - DIMANTINA/MG  CEP: 39.100-000
TELEFONE: (38) 9 9990-1120     EMAIL: cimjequitinhonha.oficial@gmail.com          
==============================================================================</t>
  </si>
  <si>
    <t>CPU - COMPOSIÇÕES DE PREÇOS UNITÁRIOS</t>
  </si>
  <si>
    <r>
      <t>LOCAL:</t>
    </r>
    <r>
      <rPr>
        <sz val="8"/>
        <rFont val="Arial"/>
        <family val="2"/>
      </rPr>
      <t xml:space="preserve"> COMUNIDADE DO GRILO</t>
    </r>
  </si>
  <si>
    <r>
      <rPr>
        <b/>
        <sz val="9"/>
        <rFont val="Calibri"/>
        <family val="1"/>
      </rPr>
      <t>DESCRIÇÃO DO SERVIÇO</t>
    </r>
  </si>
  <si>
    <t>CPU - 01</t>
  </si>
  <si>
    <t xml:space="preserve">MOBILIZAÇÃO E DESMOBILIZAÇÃO DE EQUIPAMENTOS. </t>
  </si>
  <si>
    <t>UNIDADE:</t>
  </si>
  <si>
    <r>
      <rPr>
        <b/>
        <sz val="9"/>
        <rFont val="Calibri"/>
        <family val="1"/>
      </rPr>
      <t>CÓDIGO</t>
    </r>
  </si>
  <si>
    <r>
      <rPr>
        <b/>
        <sz val="9"/>
        <rFont val="Calibri"/>
        <family val="1"/>
      </rPr>
      <t>DESCRIÇÃO</t>
    </r>
  </si>
  <si>
    <r>
      <rPr>
        <b/>
        <sz val="9"/>
        <rFont val="Calibri"/>
        <family val="1"/>
      </rPr>
      <t>UNIDADE</t>
    </r>
  </si>
  <si>
    <r>
      <rPr>
        <b/>
        <sz val="9"/>
        <rFont val="Calibri"/>
        <family val="1"/>
      </rPr>
      <t>VALOR</t>
    </r>
  </si>
  <si>
    <r>
      <rPr>
        <b/>
        <sz val="9"/>
        <rFont val="Calibri"/>
        <family val="1"/>
      </rPr>
      <t>COEFICIENTE</t>
    </r>
  </si>
  <si>
    <r>
      <rPr>
        <b/>
        <sz val="9"/>
        <rFont val="Calibri"/>
        <family val="1"/>
      </rPr>
      <t>VALOR TOTAL</t>
    </r>
  </si>
  <si>
    <t>EQED-19708</t>
  </si>
  <si>
    <t>CAMINHÃO PLATAFORMA COM CARROCERIA CARGA SECA (TRAÇÃO:6X2|TIPO:TRUCADO|PESO*:23.000KG|COMPRIMENTO*:7,40M|LARGURA*: 2,50M|CAPACIDADE CARROCERIA:15T|POTÊNCIA: 230CV</t>
  </si>
  <si>
    <t>CHP</t>
  </si>
  <si>
    <t>EQRO-1556</t>
  </si>
  <si>
    <t>Retroescavadeira de pneus com capacidade de 1,00 m³ - 63 kW</t>
  </si>
  <si>
    <t>CHI</t>
  </si>
  <si>
    <t>EQRO-1518</t>
  </si>
  <si>
    <t>Escavadeira hidráulica sobre esteiras com caçamba com capacidade de 1,40 m³ - 118 kW</t>
  </si>
  <si>
    <t>EQRO-1579</t>
  </si>
  <si>
    <t>Caminhão basculante com caçamba estanque com capacidade de 12 m³ - 188 kW</t>
  </si>
  <si>
    <t>EQRO-1598</t>
  </si>
  <si>
    <t>Caminhão tanque com capacidade de 10.000 l - 188 kW</t>
  </si>
  <si>
    <t>CUSTO UNITÁRIO HORIO</t>
  </si>
  <si>
    <r>
      <rPr>
        <b/>
        <sz val="6.5"/>
        <rFont val="Arial MT"/>
        <family val="2"/>
      </rPr>
      <t>Velocidade máxima (Vmáx) em rodovias =</t>
    </r>
  </si>
  <si>
    <r>
      <rPr>
        <b/>
        <sz val="6.5"/>
        <rFont val="Arial MT"/>
        <family val="2"/>
      </rPr>
      <t>Km/h</t>
    </r>
  </si>
  <si>
    <r>
      <rPr>
        <b/>
        <sz val="6.5"/>
        <rFont val="Arial MT"/>
        <family val="2"/>
      </rPr>
      <t>Data base</t>
    </r>
  </si>
  <si>
    <t>SEINFRA-01/24</t>
  </si>
  <si>
    <t>Velociadade média (Vméd) de percurso = 70% da Vmáx =</t>
  </si>
  <si>
    <r>
      <rPr>
        <b/>
        <sz val="6.5"/>
        <rFont val="Arial MT"/>
        <family val="2"/>
      </rPr>
      <t>Percurso (01 trecho) =</t>
    </r>
  </si>
  <si>
    <r>
      <rPr>
        <b/>
        <sz val="6.5"/>
        <rFont val="Arial MT"/>
        <family val="2"/>
      </rPr>
      <t>Km</t>
    </r>
  </si>
  <si>
    <r>
      <rPr>
        <b/>
        <sz val="6.5"/>
        <rFont val="Arial MT"/>
        <family val="2"/>
      </rPr>
      <t>Tempo total (ida) - Mobilização =</t>
    </r>
  </si>
  <si>
    <r>
      <rPr>
        <b/>
        <sz val="6.5"/>
        <rFont val="Arial MT"/>
        <family val="2"/>
      </rPr>
      <t>h</t>
    </r>
  </si>
  <si>
    <r>
      <rPr>
        <b/>
        <sz val="6.5"/>
        <rFont val="Arial MT"/>
        <family val="2"/>
      </rPr>
      <t>R$ Mob.</t>
    </r>
  </si>
  <si>
    <r>
      <rPr>
        <b/>
        <sz val="6.5"/>
        <rFont val="Arial MT"/>
        <family val="2"/>
      </rPr>
      <t>Tempo total (volta) - Desmobilização =</t>
    </r>
  </si>
  <si>
    <r>
      <rPr>
        <b/>
        <sz val="6.5"/>
        <rFont val="Arial MT"/>
        <family val="2"/>
      </rPr>
      <t>R$ Desmob.</t>
    </r>
  </si>
  <si>
    <t>CUSTO UNITÁRIO</t>
  </si>
  <si>
    <t>CRONOGRAMA FÍSICO-FINANCEIRO</t>
  </si>
  <si>
    <t>CONVENENTE: Consórcio Integrado Multifinalitário do Vale do Jequitinhonha</t>
  </si>
  <si>
    <t xml:space="preserve">VALOR DO CONVÊNIO: </t>
  </si>
  <si>
    <t>DATA: 15/05/2024</t>
  </si>
  <si>
    <t>OBRA: CONSTRUÇÃO DE PEQUENAS BARRAGENS DE ACUMULAÇÃO</t>
  </si>
  <si>
    <t>LOCAL: GRILLO - CAPELINHA</t>
  </si>
  <si>
    <t>PRAZO DA OBRA: 04 meses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</si>
  <si>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</si>
  <si>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</si>
  <si>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</si>
  <si>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</si>
  <si>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</si>
  <si>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</si>
  <si>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</si>
  <si>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</si>
  <si>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</si>
  <si>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</si>
  <si>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</si>
  <si>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 xml:space="preserve"> </t>
  </si>
  <si>
    <t>Observações:</t>
  </si>
  <si>
    <t xml:space="preserve">Assinatura do engenheiro/arquiteto/técnico em edificaçõe/técnico em estradas responsável </t>
  </si>
  <si>
    <t>CREA ou CAU</t>
  </si>
  <si>
    <t>Assinatura do Representante Legal do Consórcio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</si>
</sst>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(&quot;R$ &quot;* #,##0.00_);_(&quot;R$ &quot;* \(#,##0.00\);_(&quot;R$ &quot;* &quot;-&quot;??_);_(@_)"/>
    <numFmt numFmtId="166" formatCode="0.0"/>
    <numFmt numFmtId="167" formatCode="&quot;R$&quot;\ #,##0.00"/>
    <numFmt numFmtId="168" formatCode="#,##0.00000"/>
    <numFmt numFmtId="169" formatCode="&quot;R$ 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name val="Arial"/>
      <family val="2"/>
    </font>
    <font>
      <b/>
      <sz val="9"/>
      <name val="Calibri"/>
      <family val="2"/>
    </font>
    <font>
      <b/>
      <sz val="9"/>
      <name val="Calibri"/>
      <family val="1"/>
    </font>
    <font>
      <sz val="9"/>
      <name val="Calibri"/>
      <family val="2"/>
    </font>
    <font>
      <sz val="9"/>
      <color rgb="FF000000"/>
      <name val="Calibri"/>
      <family val="2"/>
    </font>
    <font>
      <b/>
      <sz val="6.5"/>
      <name val="Arial MT"/>
      <family val="2"/>
    </font>
    <font>
      <b/>
      <sz val="6.5"/>
      <color rgb="FF000000"/>
      <name val="Arial MT"/>
      <family val="2"/>
    </font>
    <font>
      <b/>
      <sz val="6.5"/>
      <name val="Arial MT"/>
    </font>
    <font>
      <b/>
      <sz val="12"/>
      <name val="Calibri"/>
      <family val="2"/>
    </font>
    <font>
      <sz val="9"/>
      <name val="Arial"/>
      <family val="2"/>
    </font>
    <font>
      <b/>
      <sz val="8"/>
      <name val="Arial Nova"/>
      <family val="2"/>
    </font>
    <font>
      <b/>
      <sz val="9"/>
      <name val="Arial Nova"/>
      <family val="2"/>
    </font>
    <font>
      <sz val="9"/>
      <name val="Arial Nova"/>
      <family val="2"/>
    </font>
    <font>
      <sz val="10"/>
      <name val="Arial Nova"/>
      <family val="2"/>
    </font>
    <font>
      <sz val="10"/>
      <color indexed="8"/>
      <name val="Arial Nova"/>
      <family val="2"/>
    </font>
    <font>
      <sz val="9"/>
      <color indexed="8"/>
      <name val="Arial Nova"/>
      <family val="2"/>
    </font>
    <font>
      <sz val="9"/>
      <color rgb="FFFF0000"/>
      <name val="Arial Nov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15" fillId="0" borderId="0"/>
    <xf numFmtId="0" fontId="3" fillId="0" borderId="0"/>
    <xf numFmtId="0" fontId="3" fillId="0" borderId="0"/>
  </cellStyleXfs>
  <cellXfs count="419">
    <xf numFmtId="0" fontId="0" fillId="0" borderId="0" xfId="0"/>
    <xf numFmtId="0" fontId="4" fillId="0" borderId="0" xfId="3" applyFont="1" applyAlignment="1">
      <alignment horizontal="center" vertical="center"/>
    </xf>
    <xf numFmtId="0" fontId="5" fillId="0" borderId="0" xfId="0" applyFont="1"/>
    <xf numFmtId="0" fontId="6" fillId="0" borderId="0" xfId="3" applyFont="1" applyAlignment="1">
      <alignment horizontal="center" vertical="center" wrapText="1"/>
    </xf>
    <xf numFmtId="0" fontId="7" fillId="2" borderId="4" xfId="3" applyFont="1" applyFill="1" applyBorder="1"/>
    <xf numFmtId="0" fontId="7" fillId="2" borderId="0" xfId="3" applyFont="1" applyFill="1"/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wrapText="1"/>
    </xf>
    <xf numFmtId="0" fontId="5" fillId="2" borderId="0" xfId="0" applyFont="1" applyFill="1"/>
    <xf numFmtId="0" fontId="5" fillId="2" borderId="5" xfId="0" applyFont="1" applyFill="1" applyBorder="1"/>
    <xf numFmtId="17" fontId="7" fillId="2" borderId="0" xfId="3" applyNumberFormat="1" applyFont="1" applyFill="1" applyAlignment="1">
      <alignment horizontal="left"/>
    </xf>
    <xf numFmtId="0" fontId="7" fillId="2" borderId="6" xfId="3" applyFont="1" applyFill="1" applyBorder="1"/>
    <xf numFmtId="0" fontId="7" fillId="2" borderId="7" xfId="3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7" fillId="2" borderId="1" xfId="3" applyFont="1" applyFill="1" applyBorder="1"/>
    <xf numFmtId="0" fontId="7" fillId="2" borderId="2" xfId="3" applyFont="1" applyFill="1" applyBorder="1"/>
    <xf numFmtId="0" fontId="8" fillId="2" borderId="3" xfId="3" applyFont="1" applyFill="1" applyBorder="1"/>
    <xf numFmtId="0" fontId="8" fillId="0" borderId="0" xfId="3" applyFont="1"/>
    <xf numFmtId="0" fontId="7" fillId="2" borderId="0" xfId="3" applyFont="1" applyFill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2" borderId="0" xfId="3" applyFont="1" applyFill="1" applyAlignment="1">
      <alignment horizontal="center"/>
    </xf>
    <xf numFmtId="10" fontId="7" fillId="2" borderId="5" xfId="4" applyNumberFormat="1" applyFont="1" applyFill="1" applyBorder="1" applyAlignment="1" applyProtection="1">
      <alignment horizontal="center"/>
    </xf>
    <xf numFmtId="10" fontId="7" fillId="0" borderId="0" xfId="4" applyNumberFormat="1" applyFont="1" applyFill="1" applyBorder="1" applyAlignment="1" applyProtection="1">
      <alignment horizontal="center"/>
    </xf>
    <xf numFmtId="0" fontId="7" fillId="2" borderId="0" xfId="3" applyFont="1" applyFill="1" applyAlignment="1">
      <alignment horizontal="center" wrapText="1"/>
    </xf>
    <xf numFmtId="10" fontId="8" fillId="2" borderId="5" xfId="4" applyNumberFormat="1" applyFont="1" applyFill="1" applyBorder="1" applyAlignment="1" applyProtection="1">
      <alignment horizontal="center"/>
    </xf>
    <xf numFmtId="10" fontId="8" fillId="0" borderId="0" xfId="4" applyNumberFormat="1" applyFont="1" applyFill="1" applyBorder="1" applyAlignment="1" applyProtection="1">
      <alignment horizontal="center"/>
    </xf>
    <xf numFmtId="0" fontId="7" fillId="2" borderId="9" xfId="3" applyFont="1" applyFill="1" applyBorder="1"/>
    <xf numFmtId="0" fontId="7" fillId="2" borderId="10" xfId="3" applyFont="1" applyFill="1" applyBorder="1"/>
    <xf numFmtId="49" fontId="8" fillId="2" borderId="10" xfId="3" applyNumberFormat="1" applyFont="1" applyFill="1" applyBorder="1" applyAlignment="1">
      <alignment horizontal="center"/>
    </xf>
    <xf numFmtId="4" fontId="8" fillId="2" borderId="5" xfId="3" applyNumberFormat="1" applyFont="1" applyFill="1" applyBorder="1" applyAlignment="1">
      <alignment horizontal="center"/>
    </xf>
    <xf numFmtId="4" fontId="8" fillId="0" borderId="0" xfId="3" applyNumberFormat="1" applyFont="1" applyAlignment="1">
      <alignment horizontal="center"/>
    </xf>
    <xf numFmtId="0" fontId="7" fillId="2" borderId="13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18" xfId="3" applyFont="1" applyFill="1" applyBorder="1" applyAlignment="1">
      <alignment vertical="center" wrapText="1"/>
    </xf>
    <xf numFmtId="0" fontId="8" fillId="2" borderId="18" xfId="3" applyFont="1" applyFill="1" applyBorder="1" applyAlignment="1">
      <alignment horizontal="center" vertical="center" wrapText="1"/>
    </xf>
    <xf numFmtId="4" fontId="8" fillId="2" borderId="18" xfId="3" applyNumberFormat="1" applyFont="1" applyFill="1" applyBorder="1" applyAlignment="1">
      <alignment horizontal="center" vertical="center" wrapText="1"/>
    </xf>
    <xf numFmtId="43" fontId="8" fillId="2" borderId="19" xfId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left" vertical="center" wrapText="1"/>
    </xf>
    <xf numFmtId="4" fontId="7" fillId="2" borderId="2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8" fillId="2" borderId="17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 wrapText="1"/>
    </xf>
    <xf numFmtId="43" fontId="7" fillId="2" borderId="19" xfId="1" applyFont="1" applyFill="1" applyBorder="1" applyAlignment="1">
      <alignment horizontal="center" vertical="center"/>
    </xf>
    <xf numFmtId="4" fontId="8" fillId="2" borderId="18" xfId="3" applyNumberFormat="1" applyFont="1" applyFill="1" applyBorder="1" applyAlignment="1">
      <alignment horizontal="center" vertical="center"/>
    </xf>
    <xf numFmtId="4" fontId="8" fillId="2" borderId="19" xfId="3" applyNumberFormat="1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vertical="center" wrapText="1"/>
    </xf>
    <xf numFmtId="4" fontId="8" fillId="2" borderId="21" xfId="3" applyNumberFormat="1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vertical="center"/>
    </xf>
    <xf numFmtId="49" fontId="7" fillId="2" borderId="18" xfId="3" applyNumberFormat="1" applyFont="1" applyFill="1" applyBorder="1" applyAlignment="1">
      <alignment horizontal="center" vertical="center" wrapText="1"/>
    </xf>
    <xf numFmtId="49" fontId="8" fillId="2" borderId="18" xfId="3" applyNumberFormat="1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2" borderId="21" xfId="3" applyNumberFormat="1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 wrapText="1"/>
    </xf>
    <xf numFmtId="0" fontId="8" fillId="2" borderId="23" xfId="3" applyFont="1" applyFill="1" applyBorder="1" applyAlignment="1">
      <alignment horizontal="center" vertical="center" wrapText="1"/>
    </xf>
    <xf numFmtId="0" fontId="8" fillId="2" borderId="24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vertical="center" wrapText="1"/>
    </xf>
    <xf numFmtId="4" fontId="8" fillId="2" borderId="24" xfId="3" applyNumberFormat="1" applyFont="1" applyFill="1" applyBorder="1" applyAlignment="1">
      <alignment horizontal="center" vertical="center" wrapText="1"/>
    </xf>
    <xf numFmtId="4" fontId="8" fillId="2" borderId="25" xfId="3" applyNumberFormat="1" applyFont="1" applyFill="1" applyBorder="1" applyAlignment="1">
      <alignment horizontal="center" vertical="center" wrapText="1"/>
    </xf>
    <xf numFmtId="43" fontId="7" fillId="2" borderId="26" xfId="1" applyFont="1" applyFill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 wrapText="1"/>
    </xf>
    <xf numFmtId="0" fontId="8" fillId="2" borderId="24" xfId="3" applyFont="1" applyFill="1" applyBorder="1" applyAlignment="1">
      <alignment vertical="center" wrapText="1"/>
    </xf>
    <xf numFmtId="164" fontId="8" fillId="2" borderId="24" xfId="2" applyNumberFormat="1" applyFont="1" applyFill="1" applyBorder="1" applyAlignment="1">
      <alignment horizontal="center" vertical="center" wrapText="1"/>
    </xf>
    <xf numFmtId="43" fontId="8" fillId="2" borderId="26" xfId="1" applyFont="1" applyFill="1" applyBorder="1" applyAlignment="1">
      <alignment horizontal="center" vertical="center"/>
    </xf>
    <xf numFmtId="4" fontId="7" fillId="2" borderId="25" xfId="3" applyNumberFormat="1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165" fontId="7" fillId="2" borderId="15" xfId="3" applyNumberFormat="1" applyFont="1" applyFill="1" applyBorder="1" applyAlignment="1">
      <alignment horizontal="center" vertical="center" wrapText="1"/>
    </xf>
    <xf numFmtId="165" fontId="7" fillId="3" borderId="0" xfId="3" applyNumberFormat="1" applyFont="1" applyFill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43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4" xfId="3" applyFont="1" applyBorder="1"/>
    <xf numFmtId="0" fontId="7" fillId="0" borderId="0" xfId="3" applyFont="1"/>
    <xf numFmtId="0" fontId="7" fillId="0" borderId="0" xfId="3" applyFont="1" applyAlignment="1">
      <alignment vertical="center" wrapText="1"/>
    </xf>
    <xf numFmtId="0" fontId="7" fillId="0" borderId="0" xfId="3" applyFont="1" applyAlignment="1">
      <alignment wrapText="1"/>
    </xf>
    <xf numFmtId="0" fontId="5" fillId="0" borderId="5" xfId="0" applyFont="1" applyBorder="1"/>
    <xf numFmtId="17" fontId="7" fillId="0" borderId="0" xfId="3" applyNumberFormat="1" applyFont="1" applyAlignment="1">
      <alignment horizontal="left"/>
    </xf>
    <xf numFmtId="0" fontId="7" fillId="0" borderId="6" xfId="3" applyFont="1" applyBorder="1"/>
    <xf numFmtId="0" fontId="7" fillId="0" borderId="7" xfId="3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1" xfId="3" applyFont="1" applyBorder="1"/>
    <xf numFmtId="0" fontId="7" fillId="0" borderId="2" xfId="3" applyFont="1" applyBorder="1"/>
    <xf numFmtId="0" fontId="8" fillId="0" borderId="3" xfId="3" applyFont="1" applyBorder="1"/>
    <xf numFmtId="0" fontId="7" fillId="0" borderId="5" xfId="3" applyFont="1" applyBorder="1" applyAlignment="1">
      <alignment horizontal="center"/>
    </xf>
    <xf numFmtId="0" fontId="8" fillId="0" borderId="0" xfId="3" applyFont="1" applyAlignment="1">
      <alignment horizontal="center"/>
    </xf>
    <xf numFmtId="10" fontId="7" fillId="0" borderId="5" xfId="4" applyNumberFormat="1" applyFont="1" applyFill="1" applyBorder="1" applyAlignment="1" applyProtection="1">
      <alignment horizontal="center"/>
    </xf>
    <xf numFmtId="0" fontId="7" fillId="0" borderId="0" xfId="3" applyFont="1" applyAlignment="1">
      <alignment horizontal="center" wrapText="1"/>
    </xf>
    <xf numFmtId="10" fontId="8" fillId="0" borderId="5" xfId="4" applyNumberFormat="1" applyFont="1" applyFill="1" applyBorder="1" applyAlignment="1" applyProtection="1">
      <alignment horizontal="center"/>
    </xf>
    <xf numFmtId="0" fontId="7" fillId="0" borderId="9" xfId="3" applyFont="1" applyBorder="1"/>
    <xf numFmtId="0" fontId="7" fillId="0" borderId="10" xfId="3" applyFont="1" applyBorder="1"/>
    <xf numFmtId="49" fontId="8" fillId="0" borderId="10" xfId="3" applyNumberFormat="1" applyFont="1" applyBorder="1" applyAlignment="1">
      <alignment horizontal="center"/>
    </xf>
    <xf numFmtId="4" fontId="8" fillId="0" borderId="5" xfId="3" applyNumberFormat="1" applyFont="1" applyBorder="1" applyAlignment="1">
      <alignment horizontal="center"/>
    </xf>
    <xf numFmtId="0" fontId="7" fillId="0" borderId="13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3" borderId="18" xfId="3" applyFont="1" applyFill="1" applyBorder="1" applyAlignment="1">
      <alignment vertical="center" wrapText="1"/>
    </xf>
    <xf numFmtId="0" fontId="8" fillId="0" borderId="18" xfId="3" applyFont="1" applyBorder="1" applyAlignment="1">
      <alignment horizontal="center" vertical="center" wrapText="1"/>
    </xf>
    <xf numFmtId="4" fontId="8" fillId="0" borderId="18" xfId="3" applyNumberFormat="1" applyFont="1" applyBorder="1" applyAlignment="1">
      <alignment horizontal="center" vertical="center" wrapText="1"/>
    </xf>
    <xf numFmtId="43" fontId="8" fillId="0" borderId="19" xfId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left" vertical="center" wrapText="1"/>
    </xf>
    <xf numFmtId="4" fontId="0" fillId="0" borderId="0" xfId="0" applyNumberFormat="1"/>
    <xf numFmtId="0" fontId="8" fillId="0" borderId="17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7" fillId="0" borderId="18" xfId="3" applyFont="1" applyBorder="1" applyAlignment="1">
      <alignment vertical="center" wrapText="1"/>
    </xf>
    <xf numFmtId="43" fontId="7" fillId="3" borderId="19" xfId="1" applyFont="1" applyFill="1" applyBorder="1" applyAlignment="1">
      <alignment horizontal="center" vertical="center"/>
    </xf>
    <xf numFmtId="43" fontId="7" fillId="0" borderId="19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 wrapText="1"/>
    </xf>
    <xf numFmtId="4" fontId="8" fillId="0" borderId="18" xfId="3" applyNumberFormat="1" applyFont="1" applyBorder="1" applyAlignment="1">
      <alignment horizontal="center" vertical="center"/>
    </xf>
    <xf numFmtId="4" fontId="8" fillId="0" borderId="19" xfId="3" applyNumberFormat="1" applyFont="1" applyBorder="1" applyAlignment="1">
      <alignment horizontal="center" vertical="center"/>
    </xf>
    <xf numFmtId="0" fontId="8" fillId="0" borderId="18" xfId="3" applyFont="1" applyBorder="1" applyAlignment="1">
      <alignment vertical="center" wrapText="1"/>
    </xf>
    <xf numFmtId="4" fontId="7" fillId="0" borderId="21" xfId="3" applyNumberFormat="1" applyFont="1" applyBorder="1" applyAlignment="1">
      <alignment horizontal="center" vertical="center"/>
    </xf>
    <xf numFmtId="4" fontId="8" fillId="4" borderId="18" xfId="3" applyNumberFormat="1" applyFont="1" applyFill="1" applyBorder="1" applyAlignment="1">
      <alignment horizontal="center" vertical="center" wrapText="1"/>
    </xf>
    <xf numFmtId="4" fontId="8" fillId="0" borderId="21" xfId="3" applyNumberFormat="1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8" xfId="3" applyFont="1" applyBorder="1" applyAlignment="1">
      <alignment vertical="center"/>
    </xf>
    <xf numFmtId="0" fontId="8" fillId="0" borderId="18" xfId="3" applyFont="1" applyBorder="1" applyAlignment="1">
      <alignment horizontal="justify" vertical="center" wrapText="1"/>
    </xf>
    <xf numFmtId="4" fontId="5" fillId="0" borderId="0" xfId="0" applyNumberFormat="1" applyFont="1"/>
    <xf numFmtId="4" fontId="8" fillId="0" borderId="21" xfId="3" applyNumberFormat="1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7" fillId="0" borderId="24" xfId="3" applyFont="1" applyBorder="1" applyAlignment="1">
      <alignment vertical="center" wrapText="1"/>
    </xf>
    <xf numFmtId="4" fontId="8" fillId="0" borderId="24" xfId="3" applyNumberFormat="1" applyFont="1" applyBorder="1" applyAlignment="1">
      <alignment horizontal="center" vertical="center" wrapText="1"/>
    </xf>
    <xf numFmtId="4" fontId="8" fillId="0" borderId="25" xfId="3" applyNumberFormat="1" applyFont="1" applyBorder="1" applyAlignment="1">
      <alignment horizontal="center" vertical="center" wrapText="1"/>
    </xf>
    <xf numFmtId="43" fontId="7" fillId="0" borderId="26" xfId="1" applyFont="1" applyFill="1" applyBorder="1" applyAlignment="1">
      <alignment horizontal="center" vertical="center"/>
    </xf>
    <xf numFmtId="0" fontId="7" fillId="3" borderId="24" xfId="3" applyFont="1" applyFill="1" applyBorder="1" applyAlignment="1">
      <alignment vertical="center" wrapText="1"/>
    </xf>
    <xf numFmtId="0" fontId="7" fillId="0" borderId="23" xfId="3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0" borderId="24" xfId="3" applyFont="1" applyBorder="1" applyAlignment="1">
      <alignment vertical="center" wrapText="1"/>
    </xf>
    <xf numFmtId="43" fontId="8" fillId="0" borderId="26" xfId="1" applyFont="1" applyBorder="1" applyAlignment="1">
      <alignment horizontal="center" vertical="center"/>
    </xf>
    <xf numFmtId="4" fontId="7" fillId="0" borderId="25" xfId="3" applyNumberFormat="1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 wrapText="1"/>
    </xf>
    <xf numFmtId="165" fontId="7" fillId="3" borderId="15" xfId="3" applyNumberFormat="1" applyFont="1" applyFill="1" applyBorder="1" applyAlignment="1">
      <alignment horizontal="center" vertical="center" wrapText="1"/>
    </xf>
    <xf numFmtId="0" fontId="16" fillId="0" borderId="0" xfId="5" applyFont="1" applyAlignment="1">
      <alignment horizontal="left" vertical="center"/>
    </xf>
    <xf numFmtId="0" fontId="16" fillId="0" borderId="0" xfId="5" applyFont="1" applyAlignment="1">
      <alignment horizontal="left" vertical="center" wrapText="1"/>
    </xf>
    <xf numFmtId="166" fontId="8" fillId="0" borderId="0" xfId="3" applyNumberFormat="1" applyFont="1"/>
    <xf numFmtId="0" fontId="7" fillId="0" borderId="7" xfId="3" applyFont="1" applyBorder="1" applyAlignment="1">
      <alignment wrapText="1"/>
    </xf>
    <xf numFmtId="49" fontId="8" fillId="0" borderId="7" xfId="3" applyNumberFormat="1" applyFont="1" applyBorder="1" applyAlignment="1">
      <alignment horizontal="center"/>
    </xf>
    <xf numFmtId="4" fontId="8" fillId="0" borderId="8" xfId="3" applyNumberFormat="1" applyFont="1" applyBorder="1" applyAlignment="1">
      <alignment horizontal="center"/>
    </xf>
    <xf numFmtId="0" fontId="19" fillId="3" borderId="48" xfId="5" applyFont="1" applyFill="1" applyBorder="1" applyAlignment="1">
      <alignment horizontal="center" vertical="center" wrapText="1"/>
    </xf>
    <xf numFmtId="0" fontId="20" fillId="3" borderId="49" xfId="5" applyFont="1" applyFill="1" applyBorder="1" applyAlignment="1">
      <alignment horizontal="center" vertical="center" wrapText="1"/>
    </xf>
    <xf numFmtId="0" fontId="18" fillId="0" borderId="54" xfId="5" applyFont="1" applyBorder="1" applyAlignment="1">
      <alignment horizontal="center" vertical="center" wrapText="1"/>
    </xf>
    <xf numFmtId="0" fontId="18" fillId="0" borderId="54" xfId="5" applyFont="1" applyBorder="1" applyAlignment="1">
      <alignment horizontal="left" vertical="center" wrapText="1"/>
    </xf>
    <xf numFmtId="0" fontId="18" fillId="0" borderId="55" xfId="5" applyFont="1" applyBorder="1" applyAlignment="1">
      <alignment horizontal="left" vertical="center" wrapText="1"/>
    </xf>
    <xf numFmtId="0" fontId="20" fillId="0" borderId="48" xfId="5" applyFont="1" applyBorder="1" applyAlignment="1">
      <alignment horizontal="right" vertical="center" wrapText="1"/>
    </xf>
    <xf numFmtId="0" fontId="20" fillId="0" borderId="48" xfId="5" applyFont="1" applyBorder="1" applyAlignment="1">
      <alignment vertical="center" wrapText="1"/>
    </xf>
    <xf numFmtId="0" fontId="20" fillId="0" borderId="48" xfId="5" applyFont="1" applyBorder="1" applyAlignment="1">
      <alignment horizontal="left" vertical="center" wrapText="1"/>
    </xf>
    <xf numFmtId="0" fontId="20" fillId="0" borderId="48" xfId="5" applyFont="1" applyBorder="1" applyAlignment="1">
      <alignment horizontal="center" vertical="center" wrapText="1"/>
    </xf>
    <xf numFmtId="167" fontId="20" fillId="0" borderId="48" xfId="5" applyNumberFormat="1" applyFont="1" applyBorder="1" applyAlignment="1">
      <alignment horizontal="center" vertical="center" wrapText="1"/>
    </xf>
    <xf numFmtId="168" fontId="21" fillId="0" borderId="48" xfId="5" applyNumberFormat="1" applyFont="1" applyBorder="1" applyAlignment="1">
      <alignment horizontal="center" vertical="center" shrinkToFit="1"/>
    </xf>
    <xf numFmtId="167" fontId="20" fillId="0" borderId="48" xfId="5" applyNumberFormat="1" applyFont="1" applyBorder="1" applyAlignment="1">
      <alignment horizontal="right" vertical="center" wrapText="1"/>
    </xf>
    <xf numFmtId="167" fontId="18" fillId="0" borderId="59" xfId="5" applyNumberFormat="1" applyFont="1" applyBorder="1" applyAlignment="1">
      <alignment horizontal="right" vertical="center" wrapText="1"/>
    </xf>
    <xf numFmtId="1" fontId="23" fillId="5" borderId="60" xfId="6" applyNumberFormat="1" applyFont="1" applyFill="1" applyBorder="1" applyAlignment="1">
      <alignment horizontal="right" vertical="top" shrinkToFit="1"/>
    </xf>
    <xf numFmtId="0" fontId="24" fillId="5" borderId="60" xfId="6" applyFont="1" applyFill="1" applyBorder="1" applyAlignment="1">
      <alignment horizontal="left" vertical="top" wrapText="1"/>
    </xf>
    <xf numFmtId="0" fontId="22" fillId="5" borderId="48" xfId="6" applyFont="1" applyFill="1" applyBorder="1" applyAlignment="1">
      <alignment horizontal="center" vertical="top" wrapText="1"/>
    </xf>
    <xf numFmtId="1" fontId="23" fillId="5" borderId="48" xfId="6" applyNumberFormat="1" applyFont="1" applyFill="1" applyBorder="1" applyAlignment="1">
      <alignment horizontal="right" vertical="top" shrinkToFit="1"/>
    </xf>
    <xf numFmtId="0" fontId="24" fillId="5" borderId="48" xfId="6" applyFont="1" applyFill="1" applyBorder="1" applyAlignment="1">
      <alignment horizontal="left" vertical="top" wrapText="1"/>
    </xf>
    <xf numFmtId="2" fontId="23" fillId="5" borderId="48" xfId="6" applyNumberFormat="1" applyFont="1" applyFill="1" applyBorder="1" applyAlignment="1">
      <alignment horizontal="right" vertical="top" shrinkToFit="1"/>
    </xf>
    <xf numFmtId="4" fontId="23" fillId="5" borderId="48" xfId="6" applyNumberFormat="1" applyFont="1" applyFill="1" applyBorder="1" applyAlignment="1">
      <alignment horizontal="right" vertical="top" shrinkToFit="1"/>
    </xf>
    <xf numFmtId="167" fontId="25" fillId="0" borderId="62" xfId="5" applyNumberFormat="1" applyFont="1" applyBorder="1" applyAlignment="1">
      <alignment horizontal="right" vertical="center" wrapText="1"/>
    </xf>
    <xf numFmtId="0" fontId="26" fillId="6" borderId="0" xfId="7" applyFont="1" applyFill="1"/>
    <xf numFmtId="0" fontId="27" fillId="0" borderId="65" xfId="6" applyFont="1" applyBorder="1" applyAlignment="1">
      <alignment vertical="center" wrapText="1"/>
    </xf>
    <xf numFmtId="0" fontId="27" fillId="0" borderId="0" xfId="6" applyFont="1" applyAlignment="1">
      <alignment vertical="center" wrapText="1"/>
    </xf>
    <xf numFmtId="0" fontId="27" fillId="0" borderId="66" xfId="6" applyFont="1" applyBorder="1" applyAlignment="1">
      <alignment vertical="center" wrapText="1"/>
    </xf>
    <xf numFmtId="0" fontId="28" fillId="0" borderId="65" xfId="6" applyFont="1" applyBorder="1" applyAlignment="1">
      <alignment vertical="center"/>
    </xf>
    <xf numFmtId="0" fontId="29" fillId="0" borderId="65" xfId="6" applyFont="1" applyBorder="1" applyAlignment="1">
      <alignment vertical="center"/>
    </xf>
    <xf numFmtId="0" fontId="29" fillId="0" borderId="0" xfId="6" applyFont="1" applyAlignment="1">
      <alignment vertical="center"/>
    </xf>
    <xf numFmtId="0" fontId="29" fillId="0" borderId="66" xfId="6" applyFont="1" applyBorder="1" applyAlignment="1">
      <alignment vertical="center"/>
    </xf>
    <xf numFmtId="0" fontId="30" fillId="0" borderId="65" xfId="6" applyFont="1" applyBorder="1" applyAlignment="1">
      <alignment vertical="center"/>
    </xf>
    <xf numFmtId="0" fontId="31" fillId="0" borderId="0" xfId="6" applyFont="1" applyAlignment="1">
      <alignment vertical="center"/>
    </xf>
    <xf numFmtId="0" fontId="30" fillId="0" borderId="0" xfId="6" applyFont="1" applyAlignment="1">
      <alignment vertical="center"/>
    </xf>
    <xf numFmtId="4" fontId="30" fillId="0" borderId="66" xfId="6" applyNumberFormat="1" applyFont="1" applyBorder="1" applyAlignment="1">
      <alignment vertical="center"/>
    </xf>
    <xf numFmtId="0" fontId="30" fillId="0" borderId="66" xfId="6" applyFont="1" applyBorder="1" applyAlignment="1">
      <alignment vertical="center"/>
    </xf>
    <xf numFmtId="0" fontId="28" fillId="0" borderId="0" xfId="6" applyFont="1" applyAlignment="1">
      <alignment vertical="center"/>
    </xf>
    <xf numFmtId="0" fontId="28" fillId="0" borderId="66" xfId="6" applyFont="1" applyBorder="1" applyAlignment="1">
      <alignment vertical="center"/>
    </xf>
    <xf numFmtId="0" fontId="32" fillId="0" borderId="0" xfId="6" applyFont="1" applyAlignment="1">
      <alignment vertical="center"/>
    </xf>
    <xf numFmtId="0" fontId="33" fillId="0" borderId="0" xfId="6" applyFont="1" applyAlignment="1">
      <alignment horizontal="center" vertical="center"/>
    </xf>
    <xf numFmtId="4" fontId="29" fillId="0" borderId="66" xfId="6" applyNumberFormat="1" applyFont="1" applyBorder="1" applyAlignment="1">
      <alignment vertical="center"/>
    </xf>
    <xf numFmtId="0" fontId="35" fillId="6" borderId="70" xfId="0" applyFont="1" applyFill="1" applyBorder="1" applyAlignment="1">
      <alignment vertical="center"/>
    </xf>
    <xf numFmtId="0" fontId="2" fillId="0" borderId="0" xfId="0" applyFont="1"/>
    <xf numFmtId="0" fontId="36" fillId="6" borderId="77" xfId="0" applyFont="1" applyFill="1" applyBorder="1" applyAlignment="1">
      <alignment horizontal="center" vertical="center"/>
    </xf>
    <xf numFmtId="0" fontId="36" fillId="6" borderId="71" xfId="0" applyFont="1" applyFill="1" applyBorder="1" applyAlignment="1">
      <alignment horizontal="center" vertical="center"/>
    </xf>
    <xf numFmtId="0" fontId="36" fillId="6" borderId="78" xfId="0" applyFont="1" applyFill="1" applyBorder="1" applyAlignment="1">
      <alignment horizontal="center" vertical="center" wrapText="1"/>
    </xf>
    <xf numFmtId="0" fontId="36" fillId="6" borderId="78" xfId="0" applyFont="1" applyFill="1" applyBorder="1" applyAlignment="1">
      <alignment horizontal="center" vertical="center"/>
    </xf>
    <xf numFmtId="0" fontId="36" fillId="6" borderId="79" xfId="0" applyFont="1" applyFill="1" applyBorder="1" applyAlignment="1">
      <alignment horizontal="center" vertical="center"/>
    </xf>
    <xf numFmtId="49" fontId="38" fillId="6" borderId="82" xfId="0" applyNumberFormat="1" applyFont="1" applyFill="1" applyBorder="1" applyAlignment="1">
      <alignment horizontal="center" vertical="top" wrapText="1"/>
    </xf>
    <xf numFmtId="10" fontId="37" fillId="6" borderId="82" xfId="0" applyNumberFormat="1" applyFont="1" applyFill="1" applyBorder="1" applyAlignment="1">
      <alignment vertical="top" wrapText="1"/>
    </xf>
    <xf numFmtId="10" fontId="37" fillId="6" borderId="82" xfId="1" applyNumberFormat="1" applyFont="1" applyFill="1" applyBorder="1" applyAlignment="1">
      <alignment vertical="top" wrapText="1"/>
    </xf>
    <xf numFmtId="10" fontId="37" fillId="6" borderId="83" xfId="0" applyNumberFormat="1" applyFont="1" applyFill="1" applyBorder="1" applyAlignment="1">
      <alignment vertical="top" wrapText="1"/>
    </xf>
    <xf numFmtId="10" fontId="0" fillId="0" borderId="0" xfId="0" applyNumberFormat="1"/>
    <xf numFmtId="0" fontId="37" fillId="0" borderId="84" xfId="0" applyFont="1" applyBorder="1" applyAlignment="1">
      <alignment horizontal="center" vertical="center" wrapText="1"/>
    </xf>
    <xf numFmtId="49" fontId="38" fillId="6" borderId="86" xfId="0" applyNumberFormat="1" applyFont="1" applyFill="1" applyBorder="1" applyAlignment="1">
      <alignment horizontal="center" vertical="top" wrapText="1"/>
    </xf>
    <xf numFmtId="169" fontId="38" fillId="6" borderId="86" xfId="0" applyNumberFormat="1" applyFont="1" applyFill="1" applyBorder="1" applyAlignment="1">
      <alignment vertical="top" wrapText="1"/>
    </xf>
    <xf numFmtId="169" fontId="38" fillId="6" borderId="87" xfId="0" applyNumberFormat="1" applyFont="1" applyFill="1" applyBorder="1" applyAlignment="1">
      <alignment vertical="top" wrapText="1"/>
    </xf>
    <xf numFmtId="169" fontId="0" fillId="0" borderId="0" xfId="0" applyNumberFormat="1"/>
    <xf numFmtId="0" fontId="0" fillId="0" borderId="4" xfId="0" applyBorder="1"/>
    <xf numFmtId="0" fontId="36" fillId="6" borderId="88" xfId="0" applyFont="1" applyFill="1" applyBorder="1" applyAlignment="1">
      <alignment vertical="center" wrapText="1"/>
    </xf>
    <xf numFmtId="49" fontId="37" fillId="6" borderId="89" xfId="0" applyNumberFormat="1" applyFont="1" applyFill="1" applyBorder="1" applyAlignment="1">
      <alignment horizontal="center" vertical="top" wrapText="1"/>
    </xf>
    <xf numFmtId="10" fontId="37" fillId="6" borderId="89" xfId="0" applyNumberFormat="1" applyFont="1" applyFill="1" applyBorder="1" applyAlignment="1">
      <alignment vertical="top" wrapText="1"/>
    </xf>
    <xf numFmtId="10" fontId="37" fillId="6" borderId="90" xfId="0" applyNumberFormat="1" applyFont="1" applyFill="1" applyBorder="1" applyAlignment="1">
      <alignment vertical="top" wrapText="1"/>
    </xf>
    <xf numFmtId="0" fontId="36" fillId="6" borderId="6" xfId="0" applyFont="1" applyFill="1" applyBorder="1" applyAlignment="1">
      <alignment vertical="center" wrapText="1"/>
    </xf>
    <xf numFmtId="0" fontId="36" fillId="6" borderId="91" xfId="0" applyFont="1" applyFill="1" applyBorder="1" applyAlignment="1">
      <alignment vertical="center" wrapText="1"/>
    </xf>
    <xf numFmtId="49" fontId="37" fillId="6" borderId="92" xfId="0" applyNumberFormat="1" applyFont="1" applyFill="1" applyBorder="1" applyAlignment="1">
      <alignment horizontal="center" vertical="top" wrapText="1"/>
    </xf>
    <xf numFmtId="169" fontId="37" fillId="6" borderId="92" xfId="0" applyNumberFormat="1" applyFont="1" applyFill="1" applyBorder="1" applyAlignment="1">
      <alignment vertical="top" wrapText="1"/>
    </xf>
    <xf numFmtId="0" fontId="0" fillId="6" borderId="4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6" borderId="5" xfId="0" applyFill="1" applyBorder="1" applyAlignment="1">
      <alignment vertical="center"/>
    </xf>
    <xf numFmtId="0" fontId="6" fillId="6" borderId="1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42" xfId="0" applyFont="1" applyFill="1" applyBorder="1" applyAlignment="1">
      <alignment wrapText="1"/>
    </xf>
    <xf numFmtId="0" fontId="0" fillId="6" borderId="4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3" fillId="6" borderId="0" xfId="0" applyFont="1" applyFill="1"/>
    <xf numFmtId="0" fontId="6" fillId="6" borderId="4" xfId="0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0" fontId="6" fillId="6" borderId="66" xfId="0" applyFont="1" applyFill="1" applyBorder="1" applyAlignment="1">
      <alignment wrapText="1"/>
    </xf>
    <xf numFmtId="0" fontId="0" fillId="6" borderId="65" xfId="0" applyFill="1" applyBorder="1"/>
    <xf numFmtId="0" fontId="0" fillId="6" borderId="5" xfId="0" applyFill="1" applyBorder="1"/>
    <xf numFmtId="0" fontId="0" fillId="0" borderId="32" xfId="0" applyBorder="1" applyAlignment="1">
      <alignment vertical="center"/>
    </xf>
    <xf numFmtId="0" fontId="6" fillId="6" borderId="32" xfId="0" applyFont="1" applyFill="1" applyBorder="1" applyAlignment="1">
      <alignment wrapText="1"/>
    </xf>
    <xf numFmtId="0" fontId="0" fillId="0" borderId="66" xfId="0" applyBorder="1" applyAlignment="1">
      <alignment vertical="center"/>
    </xf>
    <xf numFmtId="0" fontId="6" fillId="6" borderId="65" xfId="0" applyFont="1" applyFill="1" applyBorder="1"/>
    <xf numFmtId="0" fontId="26" fillId="6" borderId="5" xfId="0" applyFont="1" applyFill="1" applyBorder="1"/>
    <xf numFmtId="0" fontId="6" fillId="6" borderId="4" xfId="0" applyFont="1" applyFill="1" applyBorder="1"/>
    <xf numFmtId="0" fontId="0" fillId="6" borderId="0" xfId="0" applyFill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66" xfId="0" applyFont="1" applyBorder="1" applyAlignment="1">
      <alignment vertical="center"/>
    </xf>
    <xf numFmtId="0" fontId="3" fillId="6" borderId="4" xfId="0" applyFont="1" applyFill="1" applyBorder="1"/>
    <xf numFmtId="0" fontId="0" fillId="6" borderId="66" xfId="0" applyFill="1" applyBorder="1"/>
    <xf numFmtId="0" fontId="17" fillId="6" borderId="4" xfId="0" applyFont="1" applyFill="1" applyBorder="1"/>
    <xf numFmtId="0" fontId="17" fillId="6" borderId="0" xfId="0" applyFont="1" applyFill="1" applyAlignment="1">
      <alignment wrapText="1"/>
    </xf>
    <xf numFmtId="0" fontId="6" fillId="6" borderId="0" xfId="0" applyFont="1" applyFill="1" applyAlignment="1">
      <alignment horizontal="right"/>
    </xf>
    <xf numFmtId="0" fontId="26" fillId="6" borderId="6" xfId="0" applyFont="1" applyFill="1" applyBorder="1"/>
    <xf numFmtId="0" fontId="26" fillId="6" borderId="7" xfId="0" applyFont="1" applyFill="1" applyBorder="1" applyAlignment="1">
      <alignment wrapText="1"/>
    </xf>
    <xf numFmtId="0" fontId="0" fillId="6" borderId="7" xfId="0" applyFill="1" applyBorder="1"/>
    <xf numFmtId="0" fontId="0" fillId="6" borderId="91" xfId="0" applyFill="1" applyBorder="1"/>
    <xf numFmtId="0" fontId="0" fillId="6" borderId="93" xfId="0" applyFill="1" applyBorder="1"/>
    <xf numFmtId="0" fontId="0" fillId="6" borderId="8" xfId="0" applyFill="1" applyBorder="1"/>
    <xf numFmtId="49" fontId="7" fillId="0" borderId="18" xfId="3" applyNumberFormat="1" applyFont="1" applyBorder="1" applyAlignment="1">
      <alignment horizontal="center" vertical="center" wrapText="1"/>
    </xf>
    <xf numFmtId="49" fontId="8" fillId="0" borderId="18" xfId="3" applyNumberFormat="1" applyFont="1" applyBorder="1" applyAlignment="1">
      <alignment horizontal="center" vertical="center" wrapText="1"/>
    </xf>
    <xf numFmtId="165" fontId="11" fillId="0" borderId="37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65" fontId="12" fillId="0" borderId="37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1" fillId="2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27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7" fillId="2" borderId="29" xfId="3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7" fillId="2" borderId="0" xfId="3" applyFont="1" applyFill="1" applyAlignment="1">
      <alignment horizontal="center" wrapText="1"/>
    </xf>
    <xf numFmtId="0" fontId="7" fillId="2" borderId="10" xfId="3" applyFont="1" applyFill="1" applyBorder="1" applyAlignment="1">
      <alignment horizont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3" borderId="27" xfId="3" applyFont="1" applyFill="1" applyBorder="1" applyAlignment="1">
      <alignment horizontal="center" vertical="center" wrapText="1"/>
    </xf>
    <xf numFmtId="0" fontId="7" fillId="3" borderId="28" xfId="3" applyFont="1" applyFill="1" applyBorder="1" applyAlignment="1">
      <alignment horizontal="center" vertical="center" wrapText="1"/>
    </xf>
    <xf numFmtId="0" fontId="7" fillId="3" borderId="29" xfId="3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0" xfId="3" applyFont="1" applyAlignment="1">
      <alignment horizontal="center" wrapText="1"/>
    </xf>
    <xf numFmtId="0" fontId="7" fillId="0" borderId="10" xfId="3" applyFont="1" applyBorder="1" applyAlignment="1">
      <alignment horizont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18" fillId="0" borderId="48" xfId="5" applyFont="1" applyBorder="1" applyAlignment="1">
      <alignment horizontal="left" vertical="center" wrapText="1"/>
    </xf>
    <xf numFmtId="0" fontId="25" fillId="0" borderId="56" xfId="5" applyFont="1" applyBorder="1" applyAlignment="1">
      <alignment horizontal="right" vertical="center" wrapText="1"/>
    </xf>
    <xf numFmtId="0" fontId="25" fillId="0" borderId="57" xfId="5" applyFont="1" applyBorder="1" applyAlignment="1">
      <alignment horizontal="right" vertical="center" wrapText="1"/>
    </xf>
    <xf numFmtId="0" fontId="25" fillId="0" borderId="61" xfId="5" applyFont="1" applyBorder="1" applyAlignment="1">
      <alignment horizontal="right" vertical="center" wrapText="1"/>
    </xf>
    <xf numFmtId="0" fontId="27" fillId="0" borderId="63" xfId="6" applyFont="1" applyBorder="1" applyAlignment="1">
      <alignment horizontal="center" vertical="center" wrapText="1"/>
    </xf>
    <xf numFmtId="0" fontId="27" fillId="0" borderId="31" xfId="6" applyFont="1" applyBorder="1" applyAlignment="1">
      <alignment horizontal="center" vertical="center" wrapText="1"/>
    </xf>
    <xf numFmtId="0" fontId="27" fillId="0" borderId="64" xfId="6" applyFont="1" applyBorder="1" applyAlignment="1">
      <alignment horizontal="center" vertical="center" wrapText="1"/>
    </xf>
    <xf numFmtId="0" fontId="27" fillId="0" borderId="65" xfId="6" applyFont="1" applyBorder="1" applyAlignment="1">
      <alignment horizontal="center" vertical="center" wrapText="1"/>
    </xf>
    <xf numFmtId="0" fontId="27" fillId="0" borderId="0" xfId="6" applyFont="1" applyAlignment="1">
      <alignment horizontal="center" vertical="center" wrapText="1"/>
    </xf>
    <xf numFmtId="0" fontId="27" fillId="0" borderId="66" xfId="6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18" fillId="0" borderId="56" xfId="5" applyFont="1" applyBorder="1" applyAlignment="1">
      <alignment horizontal="right" vertical="center" wrapText="1"/>
    </xf>
    <xf numFmtId="0" fontId="18" fillId="0" borderId="57" xfId="5" applyFont="1" applyBorder="1" applyAlignment="1">
      <alignment horizontal="right" vertical="center" wrapText="1"/>
    </xf>
    <xf numFmtId="0" fontId="18" fillId="0" borderId="58" xfId="5" applyFont="1" applyBorder="1" applyAlignment="1">
      <alignment horizontal="right" vertical="center" wrapText="1"/>
    </xf>
    <xf numFmtId="0" fontId="18" fillId="0" borderId="60" xfId="5" applyFont="1" applyBorder="1" applyAlignment="1">
      <alignment horizontal="left" vertical="center" wrapText="1"/>
    </xf>
    <xf numFmtId="0" fontId="22" fillId="0" borderId="48" xfId="5" applyFont="1" applyBorder="1" applyAlignment="1">
      <alignment horizontal="left" vertical="center" wrapText="1"/>
    </xf>
    <xf numFmtId="0" fontId="6" fillId="0" borderId="48" xfId="6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17" fillId="0" borderId="41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7" fillId="0" borderId="42" xfId="5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16" fillId="0" borderId="0" xfId="5" applyFont="1" applyAlignment="1">
      <alignment horizontal="left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center" vertical="center" wrapText="1"/>
    </xf>
    <xf numFmtId="0" fontId="19" fillId="3" borderId="43" xfId="5" applyFont="1" applyFill="1" applyBorder="1" applyAlignment="1">
      <alignment horizontal="center" vertical="center" wrapText="1"/>
    </xf>
    <xf numFmtId="0" fontId="18" fillId="3" borderId="44" xfId="5" applyFont="1" applyFill="1" applyBorder="1" applyAlignment="1">
      <alignment horizontal="center" vertical="center" wrapText="1"/>
    </xf>
    <xf numFmtId="0" fontId="19" fillId="3" borderId="45" xfId="5" applyFont="1" applyFill="1" applyBorder="1" applyAlignment="1">
      <alignment horizontal="left" vertical="center" wrapText="1"/>
    </xf>
    <xf numFmtId="0" fontId="19" fillId="3" borderId="46" xfId="5" applyFont="1" applyFill="1" applyBorder="1" applyAlignment="1">
      <alignment horizontal="left" vertical="center" wrapText="1"/>
    </xf>
    <xf numFmtId="0" fontId="19" fillId="3" borderId="47" xfId="5" applyFont="1" applyFill="1" applyBorder="1" applyAlignment="1">
      <alignment horizontal="left" vertical="center" wrapText="1"/>
    </xf>
    <xf numFmtId="0" fontId="16" fillId="0" borderId="43" xfId="5" applyFont="1" applyBorder="1" applyAlignment="1">
      <alignment horizontal="left" vertical="center" wrapText="1"/>
    </xf>
    <xf numFmtId="0" fontId="16" fillId="0" borderId="46" xfId="5" applyFont="1" applyBorder="1" applyAlignment="1">
      <alignment horizontal="left" vertical="center" wrapText="1"/>
    </xf>
    <xf numFmtId="0" fontId="16" fillId="0" borderId="50" xfId="5" applyFont="1" applyBorder="1" applyAlignment="1">
      <alignment horizontal="left" vertical="center" wrapText="1"/>
    </xf>
    <xf numFmtId="0" fontId="16" fillId="0" borderId="51" xfId="5" applyFont="1" applyBorder="1" applyAlignment="1">
      <alignment horizontal="left" vertical="center" wrapText="1"/>
    </xf>
    <xf numFmtId="0" fontId="18" fillId="0" borderId="52" xfId="5" applyFont="1" applyBorder="1" applyAlignment="1">
      <alignment horizontal="center" vertical="center" wrapText="1"/>
    </xf>
    <xf numFmtId="0" fontId="18" fillId="0" borderId="53" xfId="5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0" fontId="37" fillId="0" borderId="85" xfId="0" applyFont="1" applyBorder="1" applyAlignment="1">
      <alignment horizontal="left" vertical="center" wrapText="1"/>
    </xf>
    <xf numFmtId="0" fontId="37" fillId="0" borderId="8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/>
    </xf>
    <xf numFmtId="0" fontId="6" fillId="6" borderId="73" xfId="0" applyFont="1" applyFill="1" applyBorder="1" applyAlignment="1">
      <alignment horizontal="left" vertical="center"/>
    </xf>
    <xf numFmtId="0" fontId="36" fillId="6" borderId="74" xfId="0" applyFont="1" applyFill="1" applyBorder="1" applyAlignment="1">
      <alignment horizontal="left" vertical="center"/>
    </xf>
    <xf numFmtId="0" fontId="36" fillId="6" borderId="75" xfId="0" applyFont="1" applyFill="1" applyBorder="1" applyAlignment="1">
      <alignment horizontal="left" vertical="center"/>
    </xf>
    <xf numFmtId="0" fontId="36" fillId="6" borderId="76" xfId="0" applyFont="1" applyFill="1" applyBorder="1" applyAlignment="1">
      <alignment horizontal="left" vertical="center"/>
    </xf>
    <xf numFmtId="0" fontId="37" fillId="0" borderId="80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left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justify" vertical="center"/>
    </xf>
    <xf numFmtId="0" fontId="6" fillId="6" borderId="70" xfId="0" applyFont="1" applyFill="1" applyBorder="1" applyAlignment="1">
      <alignment horizontal="justify" vertical="center"/>
    </xf>
    <xf numFmtId="0" fontId="6" fillId="6" borderId="71" xfId="0" applyFont="1" applyFill="1" applyBorder="1" applyAlignment="1">
      <alignment horizontal="left" vertical="center"/>
    </xf>
    <xf numFmtId="0" fontId="6" fillId="6" borderId="34" xfId="0" applyFont="1" applyFill="1" applyBorder="1" applyAlignment="1">
      <alignment horizontal="left" vertical="center"/>
    </xf>
    <xf numFmtId="169" fontId="6" fillId="6" borderId="34" xfId="0" applyNumberFormat="1" applyFont="1" applyFill="1" applyBorder="1" applyAlignment="1">
      <alignment horizontal="left" vertical="center"/>
    </xf>
    <xf numFmtId="0" fontId="6" fillId="6" borderId="35" xfId="0" applyFont="1" applyFill="1" applyBorder="1" applyAlignment="1">
      <alignment horizontal="left" vertical="center"/>
    </xf>
  </cellXfs>
  <cellStyles count="8">
    <cellStyle name="Normal" xfId="0" builtinId="0"/>
    <cellStyle name="Normal 2" xfId="3" xr:uid="{9B6EF361-B6EF-40DF-B229-B6A5431B5EAB}"/>
    <cellStyle name="Normal 2 2 3" xfId="7" xr:uid="{2A484202-3BE8-4554-B175-14010C235D83}"/>
    <cellStyle name="Normal 2 5" xfId="5" xr:uid="{BD750E44-655E-441A-BDEC-17BF7878A963}"/>
    <cellStyle name="Normal 3" xfId="6" xr:uid="{EDDD2D04-6F78-404F-AED9-7BE15B76DAD3}"/>
    <cellStyle name="Porcentagem" xfId="2" builtinId="5"/>
    <cellStyle name="Porcentagem 2" xfId="4" xr:uid="{E2000A84-3A7F-4243-9537-EAF940043D2C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152400</xdr:rowOff>
    </xdr:from>
    <xdr:to>
      <xdr:col>2</xdr:col>
      <xdr:colOff>93345</xdr:colOff>
      <xdr:row>3</xdr:row>
      <xdr:rowOff>100300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60AE58-D6C5-48B9-B4D7-D6B44F88F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" y="152400"/>
          <a:ext cx="1493520" cy="587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152400</xdr:rowOff>
    </xdr:from>
    <xdr:to>
      <xdr:col>2</xdr:col>
      <xdr:colOff>89535</xdr:colOff>
      <xdr:row>3</xdr:row>
      <xdr:rowOff>100300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EC8929-617E-4143-BB6B-776CD21A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" y="152400"/>
          <a:ext cx="1489710" cy="587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76200</xdr:rowOff>
    </xdr:from>
    <xdr:to>
      <xdr:col>2</xdr:col>
      <xdr:colOff>615315</xdr:colOff>
      <xdr:row>3</xdr:row>
      <xdr:rowOff>171343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E12CB9-B02E-4919-97E7-AC2A16652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" y="228600"/>
          <a:ext cx="1022985" cy="399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161925</xdr:rowOff>
    </xdr:from>
    <xdr:to>
      <xdr:col>1</xdr:col>
      <xdr:colOff>1750695</xdr:colOff>
      <xdr:row>3</xdr:row>
      <xdr:rowOff>168880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23F2C5-D9B7-4524-A425-96F8EBA78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555" y="163830"/>
          <a:ext cx="1436370" cy="570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Meus%20documentos\Planilhas\OR&#199;AMENTO%20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1498289\Downloads\PLA-SEA-ATU-JAN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1498289\Desktop\SEAPA%20-%20SELIR\Barragens%20SOS%20fanado\Dimensionamento%20-Pe&#231;as%20-%20Quantitativos%20-%20Originais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os\Alvaro\Documents\CII%20AMAJE\2023\PREFEITURAS\ANGELANDIA\BARRAGEM%20DO%20SAPE\PRESTA&#199;&#195;O%20DE%20CONTAS\PLA-SEA-ATU-JAN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."/>
      <sheetName val="ORÇAMENTO"/>
      <sheetName val="CONCRETO FUNDAÇÃO"/>
      <sheetName val="CONCRETO ESTRUTURA"/>
      <sheetName val="PARETO  |  ABC"/>
      <sheetName val="GRÁFICO"/>
    </sheetNames>
    <sheetDataSet>
      <sheetData sheetId="0">
        <row r="8">
          <cell r="G8">
            <v>2.89</v>
          </cell>
        </row>
        <row r="11">
          <cell r="B11" t="str">
            <v xml:space="preserve">  Pedreiro de acabamento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BDI (3)"/>
      <sheetName val="TURMALINA Gentio (2)"/>
      <sheetName val="TURMALINA Gentio"/>
      <sheetName val="cronograma turmalina"/>
      <sheetName val="CAPELINHA Grillo"/>
      <sheetName val="cronograma CAPELINHA"/>
      <sheetName val="ANGELÂNDIA Sapé"/>
      <sheetName val="cronograma ANGELANDIA"/>
      <sheetName val="RESUMO"/>
      <sheetName val="Plano de Execução-desembosl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CIM JEQUITINHONHA
Consórcio Integrado Multifinalitário do Vale do Jequitinhonha
RUA ZECA BRUNO 131 - CAZUZA DIAMANTINA/MG 
Email: engcivil.cimjequitinhonha@gmail.com</v>
          </cell>
          <cell r="B1"/>
          <cell r="C1"/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</row>
        <row r="4">
          <cell r="A4"/>
          <cell r="B4"/>
          <cell r="C4"/>
          <cell r="D4"/>
          <cell r="E4"/>
          <cell r="F4"/>
          <cell r="G4"/>
          <cell r="H4"/>
          <cell r="I4"/>
          <cell r="J4"/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LINHA Grillo"/>
      <sheetName val="Hidrologia"/>
      <sheetName val="Geometria Barragem"/>
      <sheetName val="Geometria Canal"/>
      <sheetName val="sifão + conexões diversas"/>
    </sheetNames>
    <sheetDataSet>
      <sheetData sheetId="0"/>
      <sheetData sheetId="1">
        <row r="5">
          <cell r="K5">
            <v>2.8</v>
          </cell>
        </row>
      </sheetData>
      <sheetData sheetId="2">
        <row r="5">
          <cell r="AF5">
            <v>848.23200000000008</v>
          </cell>
        </row>
        <row r="19">
          <cell r="AC19">
            <v>54.239999999999995</v>
          </cell>
        </row>
      </sheetData>
      <sheetData sheetId="3">
        <row r="5">
          <cell r="K5">
            <v>6.16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BDI (3)"/>
      <sheetName val="TURMALINA Gentio"/>
      <sheetName val="cronograma turmalina"/>
      <sheetName val="CAPELINHA Grillo"/>
      <sheetName val="cronograma CAPELINHA"/>
      <sheetName val="ANGELÂNDIA Sapé"/>
      <sheetName val="ANGELÂNDIA Sapé (2)"/>
      <sheetName val="cronograma ANGELANDIA"/>
      <sheetName val="RESUMO"/>
      <sheetName val="Plano de Execução-desemboslo"/>
    </sheetNames>
    <sheetDataSet>
      <sheetData sheetId="0"/>
      <sheetData sheetId="1"/>
      <sheetData sheetId="2">
        <row r="18">
          <cell r="A18">
            <v>1</v>
          </cell>
        </row>
      </sheetData>
      <sheetData sheetId="3"/>
      <sheetData sheetId="4">
        <row r="1">
          <cell r="A1" t="str">
            <v>CIM JEQUITINHONHA
Consórcio Integrado Multifinalitário do Vale do Jequitinhonha
RUA ZECA BRUNO 131 - CAZUZA DIAMANTINA/MG 
Email: engcivil.cimjequitinhonha@gmail.com</v>
          </cell>
        </row>
        <row r="17">
          <cell r="A17">
            <v>1</v>
          </cell>
        </row>
        <row r="21">
          <cell r="A21">
            <v>2</v>
          </cell>
        </row>
        <row r="26">
          <cell r="A26">
            <v>3</v>
          </cell>
        </row>
      </sheetData>
      <sheetData sheetId="5"/>
      <sheetData sheetId="6">
        <row r="1">
          <cell r="A1" t="str">
            <v>CIM JEQUITINHONHA
Consórcio Integrado Multifinalitário do Vale do Jequitinhonha
RUA ZECA BRUNO 131 - CAZUZA DIAMANTINA/MG 
Email: engcivil.cimjequitinhonha@gmail.com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/>
          <cell r="B2"/>
          <cell r="C2"/>
          <cell r="D2"/>
          <cell r="E2"/>
          <cell r="F2"/>
          <cell r="G2"/>
          <cell r="H2"/>
          <cell r="I2"/>
        </row>
        <row r="3">
          <cell r="A3"/>
          <cell r="B3"/>
          <cell r="C3"/>
          <cell r="D3"/>
          <cell r="E3"/>
          <cell r="F3"/>
          <cell r="G3"/>
          <cell r="H3"/>
          <cell r="I3"/>
        </row>
        <row r="4">
          <cell r="A4"/>
          <cell r="B4"/>
          <cell r="C4"/>
          <cell r="D4"/>
          <cell r="E4"/>
          <cell r="F4"/>
          <cell r="G4"/>
          <cell r="H4"/>
          <cell r="I4"/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DF38-5778-42DC-BD87-E1C2B6E7C74E}">
  <sheetPr>
    <tabColor rgb="FFFFC000"/>
  </sheetPr>
  <dimension ref="A1:O66"/>
  <sheetViews>
    <sheetView showGridLines="0" view="pageBreakPreview" topLeftCell="A29" zoomScaleNormal="100" zoomScaleSheetLayoutView="100" workbookViewId="0">
      <selection activeCell="D22" sqref="D22"/>
    </sheetView>
  </sheetViews>
  <sheetFormatPr defaultColWidth="9.140625" defaultRowHeight="11.25" x14ac:dyDescent="0.2"/>
  <cols>
    <col min="1" max="1" width="12.7109375" style="2" customWidth="1"/>
    <col min="2" max="2" width="14.5703125" style="2" customWidth="1"/>
    <col min="3" max="3" width="14.42578125" style="2" customWidth="1"/>
    <col min="4" max="4" width="42.42578125" style="2" customWidth="1"/>
    <col min="5" max="5" width="10.7109375" style="2" customWidth="1"/>
    <col min="6" max="6" width="9.140625" style="2"/>
    <col min="7" max="8" width="10" style="2" customWidth="1"/>
    <col min="9" max="10" width="15.85546875" style="2" customWidth="1"/>
    <col min="11" max="16384" width="9.140625" style="2"/>
  </cols>
  <sheetData>
    <row r="1" spans="1:10" ht="17.100000000000001" customHeight="1" x14ac:dyDescent="0.2">
      <c r="A1" s="297" t="str">
        <f>'[2]cronograma CAPELINHA'!A1:J4</f>
        <v>CIM JEQUITINHONHA
Consórcio Integrado Multifinalitário do Vale do Jequitinhonha
RUA ZECA BRUNO 131 - CAZUZA DIAMANTINA/MG 
Email: engcivil.cimjequitinhonha@gmail.com</v>
      </c>
      <c r="B1" s="298"/>
      <c r="C1" s="299"/>
      <c r="D1" s="299"/>
      <c r="E1" s="299"/>
      <c r="F1" s="299"/>
      <c r="G1" s="299"/>
      <c r="H1" s="299"/>
      <c r="I1" s="300"/>
      <c r="J1" s="1"/>
    </row>
    <row r="2" spans="1:10" ht="17.100000000000001" customHeight="1" x14ac:dyDescent="0.2">
      <c r="A2" s="301"/>
      <c r="B2" s="302"/>
      <c r="C2" s="302"/>
      <c r="D2" s="302"/>
      <c r="E2" s="302"/>
      <c r="F2" s="302"/>
      <c r="G2" s="302"/>
      <c r="H2" s="302"/>
      <c r="I2" s="303"/>
      <c r="J2" s="1"/>
    </row>
    <row r="3" spans="1:10" ht="17.100000000000001" customHeight="1" x14ac:dyDescent="0.2">
      <c r="A3" s="301"/>
      <c r="B3" s="302"/>
      <c r="C3" s="302"/>
      <c r="D3" s="302"/>
      <c r="E3" s="302"/>
      <c r="F3" s="302"/>
      <c r="G3" s="302"/>
      <c r="H3" s="302"/>
      <c r="I3" s="303"/>
      <c r="J3" s="1"/>
    </row>
    <row r="4" spans="1:10" ht="17.100000000000001" customHeight="1" thickBot="1" x14ac:dyDescent="0.25">
      <c r="A4" s="304"/>
      <c r="B4" s="305"/>
      <c r="C4" s="305"/>
      <c r="D4" s="305"/>
      <c r="E4" s="305"/>
      <c r="F4" s="305"/>
      <c r="G4" s="305"/>
      <c r="H4" s="305"/>
      <c r="I4" s="306"/>
      <c r="J4" s="1"/>
    </row>
    <row r="5" spans="1:10" ht="12.75" x14ac:dyDescent="0.2">
      <c r="A5" s="307" t="s">
        <v>0</v>
      </c>
      <c r="B5" s="308"/>
      <c r="C5" s="308"/>
      <c r="D5" s="308"/>
      <c r="E5" s="308"/>
      <c r="F5" s="308"/>
      <c r="G5" s="308"/>
      <c r="H5" s="308"/>
      <c r="I5" s="309"/>
      <c r="J5" s="3"/>
    </row>
    <row r="6" spans="1:10" x14ac:dyDescent="0.2">
      <c r="A6" s="4" t="s">
        <v>1</v>
      </c>
      <c r="B6" s="5"/>
      <c r="C6" s="5" t="s">
        <v>2</v>
      </c>
      <c r="D6" s="6"/>
      <c r="E6" s="7"/>
      <c r="F6" s="8"/>
      <c r="G6" s="8"/>
      <c r="H6" s="8"/>
      <c r="I6" s="9"/>
    </row>
    <row r="7" spans="1:10" x14ac:dyDescent="0.2">
      <c r="A7" s="4" t="s">
        <v>3</v>
      </c>
      <c r="B7" s="5"/>
      <c r="C7" s="10" t="s">
        <v>4</v>
      </c>
      <c r="D7" s="6"/>
      <c r="E7" s="8"/>
      <c r="F7" s="8"/>
      <c r="G7" s="8"/>
      <c r="H7" s="8"/>
      <c r="I7" s="9"/>
    </row>
    <row r="8" spans="1:10" ht="12" thickBot="1" x14ac:dyDescent="0.25">
      <c r="A8" s="11" t="s">
        <v>5</v>
      </c>
      <c r="B8" s="12"/>
      <c r="C8" s="12" t="s">
        <v>6</v>
      </c>
      <c r="D8" s="12"/>
      <c r="E8" s="13"/>
      <c r="F8" s="13"/>
      <c r="G8" s="13"/>
      <c r="H8" s="13"/>
      <c r="I8" s="14"/>
    </row>
    <row r="9" spans="1:10" x14ac:dyDescent="0.2">
      <c r="A9" s="15"/>
      <c r="B9" s="16"/>
      <c r="C9" s="16"/>
      <c r="D9" s="16"/>
      <c r="E9" s="16"/>
      <c r="F9" s="16"/>
      <c r="G9" s="16"/>
      <c r="H9" s="16"/>
      <c r="I9" s="17"/>
      <c r="J9" s="18"/>
    </row>
    <row r="10" spans="1:10" x14ac:dyDescent="0.2">
      <c r="A10" s="310" t="s">
        <v>7</v>
      </c>
      <c r="B10" s="311"/>
      <c r="C10" s="311"/>
      <c r="D10" s="311"/>
      <c r="E10" s="311"/>
      <c r="F10" s="311"/>
      <c r="G10" s="311"/>
      <c r="H10" s="311"/>
      <c r="I10" s="312"/>
      <c r="J10" s="21"/>
    </row>
    <row r="11" spans="1:10" x14ac:dyDescent="0.2">
      <c r="A11" s="4" t="s">
        <v>8</v>
      </c>
      <c r="B11" s="5"/>
      <c r="C11" s="5"/>
      <c r="D11" s="5"/>
      <c r="E11" s="19" t="s">
        <v>9</v>
      </c>
      <c r="F11" s="22">
        <v>0.3</v>
      </c>
      <c r="G11" s="22" t="s">
        <v>10</v>
      </c>
      <c r="H11" s="22"/>
      <c r="I11" s="20" t="s">
        <v>11</v>
      </c>
      <c r="J11" s="21"/>
    </row>
    <row r="12" spans="1:10" x14ac:dyDescent="0.2">
      <c r="A12" s="4" t="s">
        <v>12</v>
      </c>
      <c r="B12" s="5"/>
      <c r="C12" s="5"/>
      <c r="D12" s="5" t="s">
        <v>13</v>
      </c>
      <c r="E12" s="19" t="s">
        <v>14</v>
      </c>
      <c r="F12" s="22">
        <v>20</v>
      </c>
      <c r="G12" s="22" t="s">
        <v>15</v>
      </c>
      <c r="H12" s="22"/>
      <c r="I12" s="23">
        <v>0.30280000000000001</v>
      </c>
      <c r="J12" s="24"/>
    </row>
    <row r="13" spans="1:10" ht="15" customHeight="1" x14ac:dyDescent="0.2">
      <c r="A13" s="4" t="s">
        <v>16</v>
      </c>
      <c r="B13" s="5"/>
      <c r="C13" s="5"/>
      <c r="D13" s="5"/>
      <c r="E13" s="313" t="s">
        <v>17</v>
      </c>
      <c r="F13" s="22"/>
      <c r="G13" s="313" t="s">
        <v>18</v>
      </c>
      <c r="H13" s="25"/>
      <c r="I13" s="26"/>
      <c r="J13" s="27"/>
    </row>
    <row r="14" spans="1:10" x14ac:dyDescent="0.2">
      <c r="A14" s="28"/>
      <c r="B14" s="29"/>
      <c r="C14" s="29"/>
      <c r="D14" s="29"/>
      <c r="E14" s="314"/>
      <c r="F14" s="30"/>
      <c r="G14" s="314"/>
      <c r="H14" s="25"/>
      <c r="I14" s="31"/>
      <c r="J14" s="32"/>
    </row>
    <row r="15" spans="1:10" x14ac:dyDescent="0.2">
      <c r="A15" s="315" t="s">
        <v>19</v>
      </c>
      <c r="B15" s="316" t="s">
        <v>20</v>
      </c>
      <c r="C15" s="316" t="s">
        <v>21</v>
      </c>
      <c r="D15" s="286" t="s">
        <v>22</v>
      </c>
      <c r="E15" s="286" t="s">
        <v>23</v>
      </c>
      <c r="F15" s="286" t="s">
        <v>24</v>
      </c>
      <c r="G15" s="286" t="s">
        <v>25</v>
      </c>
      <c r="H15" s="287"/>
      <c r="I15" s="288"/>
      <c r="J15" s="35"/>
    </row>
    <row r="16" spans="1:10" ht="28.5" customHeight="1" x14ac:dyDescent="0.2">
      <c r="A16" s="315"/>
      <c r="B16" s="317"/>
      <c r="C16" s="317"/>
      <c r="D16" s="286"/>
      <c r="E16" s="286"/>
      <c r="F16" s="286"/>
      <c r="G16" s="33" t="s">
        <v>26</v>
      </c>
      <c r="H16" s="33" t="s">
        <v>27</v>
      </c>
      <c r="I16" s="34" t="s">
        <v>28</v>
      </c>
      <c r="J16" s="35"/>
    </row>
    <row r="17" spans="1:14" ht="15" customHeight="1" x14ac:dyDescent="0.2">
      <c r="A17" s="36">
        <v>1</v>
      </c>
      <c r="B17" s="37"/>
      <c r="C17" s="8"/>
      <c r="D17" s="38" t="s">
        <v>29</v>
      </c>
      <c r="E17" s="39"/>
      <c r="F17" s="40"/>
      <c r="G17" s="40"/>
      <c r="H17" s="40"/>
      <c r="I17" s="41"/>
      <c r="J17" s="42"/>
    </row>
    <row r="18" spans="1:14" ht="69.95" customHeight="1" x14ac:dyDescent="0.2">
      <c r="A18" s="36" t="s">
        <v>30</v>
      </c>
      <c r="B18" s="43" t="s">
        <v>31</v>
      </c>
      <c r="C18" s="44" t="s">
        <v>32</v>
      </c>
      <c r="D18" s="45" t="s">
        <v>33</v>
      </c>
      <c r="E18" s="39" t="s">
        <v>34</v>
      </c>
      <c r="F18" s="40">
        <v>1</v>
      </c>
      <c r="G18" s="40">
        <f>ROUND(((H18*$I$12)+H18),2)</f>
        <v>1781.11</v>
      </c>
      <c r="H18" s="46">
        <v>1367.14</v>
      </c>
      <c r="I18" s="41">
        <f>ROUND(F18*G18,2)</f>
        <v>1781.11</v>
      </c>
      <c r="J18" s="42">
        <f>ROUND(F18*H18,2)</f>
        <v>1367.14</v>
      </c>
      <c r="L18" s="47"/>
      <c r="M18" s="47"/>
      <c r="N18" s="48"/>
    </row>
    <row r="19" spans="1:14" ht="15" customHeight="1" x14ac:dyDescent="0.2">
      <c r="A19" s="49"/>
      <c r="B19" s="50"/>
      <c r="C19" s="39"/>
      <c r="D19" s="38" t="s">
        <v>35</v>
      </c>
      <c r="E19" s="39"/>
      <c r="F19" s="40"/>
      <c r="G19" s="40"/>
      <c r="H19" s="40"/>
      <c r="I19" s="51">
        <f>I18</f>
        <v>1781.11</v>
      </c>
      <c r="J19" s="42">
        <f t="shared" ref="J19:J38" si="0">ROUND(F19*H19,2)</f>
        <v>0</v>
      </c>
    </row>
    <row r="20" spans="1:14" x14ac:dyDescent="0.2">
      <c r="A20" s="49"/>
      <c r="B20" s="50"/>
      <c r="C20" s="39"/>
      <c r="D20" s="38"/>
      <c r="E20" s="39"/>
      <c r="F20" s="40"/>
      <c r="G20" s="40"/>
      <c r="H20" s="40"/>
      <c r="I20" s="51"/>
      <c r="J20" s="42">
        <f t="shared" si="0"/>
        <v>0</v>
      </c>
    </row>
    <row r="21" spans="1:14" ht="14.25" customHeight="1" x14ac:dyDescent="0.2">
      <c r="A21" s="36">
        <v>2</v>
      </c>
      <c r="B21" s="43"/>
      <c r="C21" s="44"/>
      <c r="D21" s="38" t="s">
        <v>36</v>
      </c>
      <c r="E21" s="39"/>
      <c r="F21" s="40"/>
      <c r="G21" s="40"/>
      <c r="H21" s="52"/>
      <c r="I21" s="53"/>
      <c r="J21" s="42">
        <f t="shared" si="0"/>
        <v>0</v>
      </c>
    </row>
    <row r="22" spans="1:14" ht="39.950000000000003" customHeight="1" x14ac:dyDescent="0.2">
      <c r="A22" s="36" t="s">
        <v>37</v>
      </c>
      <c r="B22" s="43" t="s">
        <v>38</v>
      </c>
      <c r="C22" s="39" t="s">
        <v>39</v>
      </c>
      <c r="D22" s="54" t="s">
        <v>40</v>
      </c>
      <c r="E22" s="39" t="s">
        <v>41</v>
      </c>
      <c r="F22" s="40">
        <f>'[3]Geometria Barragem'!AC19</f>
        <v>54.239999999999995</v>
      </c>
      <c r="G22" s="40">
        <f>ROUND(((H22*$I$12)+H22),2)</f>
        <v>230.6</v>
      </c>
      <c r="H22" s="46">
        <v>177</v>
      </c>
      <c r="I22" s="41">
        <f>ROUND(F22*G22,2)</f>
        <v>12507.74</v>
      </c>
      <c r="J22" s="42">
        <f t="shared" si="0"/>
        <v>9600.48</v>
      </c>
      <c r="K22" s="2">
        <v>186.17</v>
      </c>
    </row>
    <row r="23" spans="1:14" ht="39.950000000000003" customHeight="1" x14ac:dyDescent="0.2">
      <c r="A23" s="36" t="s">
        <v>42</v>
      </c>
      <c r="B23" s="43" t="s">
        <v>31</v>
      </c>
      <c r="C23" s="44" t="s">
        <v>43</v>
      </c>
      <c r="D23" s="54" t="s">
        <v>44</v>
      </c>
      <c r="E23" s="39" t="s">
        <v>45</v>
      </c>
      <c r="F23" s="40">
        <f>F22+K22</f>
        <v>240.40999999999997</v>
      </c>
      <c r="G23" s="40">
        <f>ROUND(((H23*$I$12)+H23),2)</f>
        <v>957.02</v>
      </c>
      <c r="H23" s="46">
        <v>734.59</v>
      </c>
      <c r="I23" s="41">
        <f>ROUND(F23*G23,2)</f>
        <v>230077.18</v>
      </c>
      <c r="J23" s="42">
        <f t="shared" si="0"/>
        <v>176602.78</v>
      </c>
    </row>
    <row r="24" spans="1:14" ht="79.150000000000006" customHeight="1" x14ac:dyDescent="0.2">
      <c r="A24" s="36" t="s">
        <v>46</v>
      </c>
      <c r="B24" s="43" t="s">
        <v>31</v>
      </c>
      <c r="C24" s="44" t="s">
        <v>47</v>
      </c>
      <c r="D24" s="54" t="s">
        <v>48</v>
      </c>
      <c r="E24" s="39" t="s">
        <v>49</v>
      </c>
      <c r="F24" s="40">
        <v>332</v>
      </c>
      <c r="G24" s="40">
        <f>ROUND(((H24*$I$12)+H24),2)</f>
        <v>133.82</v>
      </c>
      <c r="H24" s="46">
        <v>102.72</v>
      </c>
      <c r="I24" s="41">
        <f>ROUND(F24*G24,2)</f>
        <v>44428.24</v>
      </c>
      <c r="J24" s="42">
        <f t="shared" si="0"/>
        <v>34103.040000000001</v>
      </c>
    </row>
    <row r="25" spans="1:14" ht="16.5" customHeight="1" x14ac:dyDescent="0.2">
      <c r="A25" s="49"/>
      <c r="B25" s="50"/>
      <c r="C25" s="39"/>
      <c r="D25" s="38" t="s">
        <v>50</v>
      </c>
      <c r="E25" s="39"/>
      <c r="F25" s="40"/>
      <c r="G25" s="40"/>
      <c r="H25" s="55"/>
      <c r="I25" s="51">
        <f>SUM(I22:I24)</f>
        <v>287013.15999999997</v>
      </c>
      <c r="J25" s="42">
        <f t="shared" si="0"/>
        <v>0</v>
      </c>
    </row>
    <row r="26" spans="1:14" x14ac:dyDescent="0.2">
      <c r="A26" s="56"/>
      <c r="B26" s="57"/>
      <c r="C26" s="58"/>
      <c r="D26" s="59"/>
      <c r="E26" s="58"/>
      <c r="F26" s="52"/>
      <c r="G26" s="40"/>
      <c r="H26" s="55"/>
      <c r="I26" s="53"/>
      <c r="J26" s="42">
        <f t="shared" si="0"/>
        <v>0</v>
      </c>
    </row>
    <row r="27" spans="1:14" ht="20.100000000000001" customHeight="1" x14ac:dyDescent="0.2">
      <c r="A27" s="36">
        <v>3</v>
      </c>
      <c r="B27" s="43"/>
      <c r="C27" s="44"/>
      <c r="D27" s="38" t="s">
        <v>51</v>
      </c>
      <c r="E27" s="39"/>
      <c r="F27" s="40"/>
      <c r="G27" s="40"/>
      <c r="H27" s="55"/>
      <c r="I27" s="53"/>
      <c r="J27" s="42">
        <f t="shared" si="0"/>
        <v>0</v>
      </c>
    </row>
    <row r="28" spans="1:14" ht="50.1" customHeight="1" x14ac:dyDescent="0.2">
      <c r="A28" s="36" t="s">
        <v>52</v>
      </c>
      <c r="B28" s="43" t="s">
        <v>53</v>
      </c>
      <c r="C28" s="60" t="s">
        <v>54</v>
      </c>
      <c r="D28" s="54" t="s">
        <v>55</v>
      </c>
      <c r="E28" s="39" t="s">
        <v>56</v>
      </c>
      <c r="F28" s="40">
        <v>1</v>
      </c>
      <c r="G28" s="40">
        <f t="shared" ref="G28:G38" si="1">ROUND(((H28*$I$12)+H28),2)</f>
        <v>20251.919999999998</v>
      </c>
      <c r="H28" s="46">
        <v>15544.92</v>
      </c>
      <c r="I28" s="41">
        <f t="shared" ref="I28:I38" si="2">ROUND(F28*G28,2)</f>
        <v>20251.919999999998</v>
      </c>
      <c r="J28" s="42">
        <f t="shared" si="0"/>
        <v>15544.92</v>
      </c>
    </row>
    <row r="29" spans="1:14" ht="39.950000000000003" customHeight="1" x14ac:dyDescent="0.2">
      <c r="A29" s="36" t="s">
        <v>57</v>
      </c>
      <c r="B29" s="43" t="s">
        <v>58</v>
      </c>
      <c r="C29" s="61" t="s">
        <v>59</v>
      </c>
      <c r="D29" s="62" t="s">
        <v>60</v>
      </c>
      <c r="E29" s="39" t="s">
        <v>56</v>
      </c>
      <c r="F29" s="40">
        <v>1</v>
      </c>
      <c r="G29" s="40">
        <f>ROUND(((H29*$I$12)+H29),2)</f>
        <v>506.85</v>
      </c>
      <c r="H29" s="55">
        <v>389.05</v>
      </c>
      <c r="I29" s="41">
        <f t="shared" si="2"/>
        <v>506.85</v>
      </c>
      <c r="J29" s="42">
        <f t="shared" si="0"/>
        <v>389.05</v>
      </c>
      <c r="K29" s="63">
        <v>241.47</v>
      </c>
    </row>
    <row r="30" spans="1:14" ht="30" customHeight="1" x14ac:dyDescent="0.2">
      <c r="A30" s="36" t="s">
        <v>61</v>
      </c>
      <c r="B30" s="43" t="s">
        <v>53</v>
      </c>
      <c r="C30" s="60" t="s">
        <v>62</v>
      </c>
      <c r="D30" s="54" t="s">
        <v>63</v>
      </c>
      <c r="E30" s="39" t="s">
        <v>64</v>
      </c>
      <c r="F30" s="40">
        <v>1300</v>
      </c>
      <c r="G30" s="40">
        <f t="shared" si="1"/>
        <v>20.87</v>
      </c>
      <c r="H30" s="46">
        <v>16.02</v>
      </c>
      <c r="I30" s="41">
        <f t="shared" si="2"/>
        <v>27131</v>
      </c>
      <c r="J30" s="42">
        <f t="shared" si="0"/>
        <v>20826</v>
      </c>
    </row>
    <row r="31" spans="1:14" ht="30" customHeight="1" x14ac:dyDescent="0.2">
      <c r="A31" s="36" t="s">
        <v>65</v>
      </c>
      <c r="B31" s="43" t="s">
        <v>53</v>
      </c>
      <c r="C31" s="60" t="s">
        <v>66</v>
      </c>
      <c r="D31" s="62" t="s">
        <v>67</v>
      </c>
      <c r="E31" s="39" t="s">
        <v>56</v>
      </c>
      <c r="F31" s="40">
        <v>1</v>
      </c>
      <c r="G31" s="40">
        <f t="shared" si="1"/>
        <v>169.69</v>
      </c>
      <c r="H31" s="46">
        <v>130.25</v>
      </c>
      <c r="I31" s="41">
        <f t="shared" si="2"/>
        <v>169.69</v>
      </c>
      <c r="J31" s="42">
        <f t="shared" si="0"/>
        <v>130.25</v>
      </c>
      <c r="K31" s="63">
        <v>0.28000000000000003</v>
      </c>
      <c r="L31" s="64">
        <f>I31+K31</f>
        <v>169.97</v>
      </c>
      <c r="M31" s="63">
        <v>134.21</v>
      </c>
    </row>
    <row r="32" spans="1:14" ht="30" customHeight="1" x14ac:dyDescent="0.2">
      <c r="A32" s="36" t="s">
        <v>68</v>
      </c>
      <c r="B32" s="43" t="s">
        <v>53</v>
      </c>
      <c r="C32" s="60" t="s">
        <v>69</v>
      </c>
      <c r="D32" s="54" t="s">
        <v>70</v>
      </c>
      <c r="E32" s="39" t="s">
        <v>56</v>
      </c>
      <c r="F32" s="40">
        <v>2</v>
      </c>
      <c r="G32" s="40">
        <f t="shared" si="1"/>
        <v>6.03</v>
      </c>
      <c r="H32" s="46">
        <v>4.63</v>
      </c>
      <c r="I32" s="41">
        <f t="shared" si="2"/>
        <v>12.06</v>
      </c>
      <c r="J32" s="42">
        <f t="shared" si="0"/>
        <v>9.26</v>
      </c>
    </row>
    <row r="33" spans="1:15" ht="39.950000000000003" customHeight="1" x14ac:dyDescent="0.2">
      <c r="A33" s="36" t="s">
        <v>71</v>
      </c>
      <c r="B33" s="43" t="s">
        <v>53</v>
      </c>
      <c r="C33" s="60" t="s">
        <v>72</v>
      </c>
      <c r="D33" s="54" t="s">
        <v>73</v>
      </c>
      <c r="E33" s="39" t="s">
        <v>56</v>
      </c>
      <c r="F33" s="40">
        <v>4</v>
      </c>
      <c r="G33" s="40">
        <f t="shared" si="1"/>
        <v>263.60000000000002</v>
      </c>
      <c r="H33" s="46">
        <v>202.33</v>
      </c>
      <c r="I33" s="41">
        <f t="shared" si="2"/>
        <v>1054.4000000000001</v>
      </c>
      <c r="J33" s="42">
        <f t="shared" si="0"/>
        <v>809.32</v>
      </c>
    </row>
    <row r="34" spans="1:15" ht="30.6" customHeight="1" x14ac:dyDescent="0.2">
      <c r="A34" s="36" t="s">
        <v>74</v>
      </c>
      <c r="B34" s="43" t="s">
        <v>75</v>
      </c>
      <c r="C34" s="60" t="s">
        <v>76</v>
      </c>
      <c r="D34" s="54" t="s">
        <v>77</v>
      </c>
      <c r="E34" s="39" t="s">
        <v>64</v>
      </c>
      <c r="F34" s="40">
        <v>6</v>
      </c>
      <c r="G34" s="40">
        <f t="shared" si="1"/>
        <v>284.18</v>
      </c>
      <c r="H34" s="46">
        <v>218.13</v>
      </c>
      <c r="I34" s="41">
        <f t="shared" si="2"/>
        <v>1705.08</v>
      </c>
      <c r="J34" s="42">
        <f t="shared" si="0"/>
        <v>1308.78</v>
      </c>
    </row>
    <row r="35" spans="1:15" ht="28.9" customHeight="1" x14ac:dyDescent="0.2">
      <c r="A35" s="36" t="s">
        <v>78</v>
      </c>
      <c r="B35" s="43" t="s">
        <v>75</v>
      </c>
      <c r="C35" s="60" t="s">
        <v>76</v>
      </c>
      <c r="D35" s="54" t="s">
        <v>79</v>
      </c>
      <c r="E35" s="39" t="s">
        <v>64</v>
      </c>
      <c r="F35" s="40">
        <v>12</v>
      </c>
      <c r="G35" s="40">
        <f t="shared" si="1"/>
        <v>53.74</v>
      </c>
      <c r="H35" s="46">
        <v>41.25</v>
      </c>
      <c r="I35" s="41">
        <f t="shared" si="2"/>
        <v>644.88</v>
      </c>
      <c r="J35" s="42">
        <f t="shared" si="0"/>
        <v>495</v>
      </c>
    </row>
    <row r="36" spans="1:15" ht="30.6" customHeight="1" x14ac:dyDescent="0.2">
      <c r="A36" s="36" t="s">
        <v>80</v>
      </c>
      <c r="B36" s="43" t="s">
        <v>75</v>
      </c>
      <c r="C36" s="60" t="s">
        <v>76</v>
      </c>
      <c r="D36" s="54" t="s">
        <v>81</v>
      </c>
      <c r="E36" s="39" t="s">
        <v>56</v>
      </c>
      <c r="F36" s="40">
        <v>1</v>
      </c>
      <c r="G36" s="40">
        <f t="shared" si="1"/>
        <v>599.29</v>
      </c>
      <c r="H36" s="46">
        <v>460</v>
      </c>
      <c r="I36" s="41">
        <f t="shared" si="2"/>
        <v>599.29</v>
      </c>
      <c r="J36" s="42">
        <f t="shared" si="0"/>
        <v>460</v>
      </c>
    </row>
    <row r="37" spans="1:15" ht="30" customHeight="1" x14ac:dyDescent="0.2">
      <c r="A37" s="36" t="s">
        <v>82</v>
      </c>
      <c r="B37" s="43" t="s">
        <v>53</v>
      </c>
      <c r="C37" s="60" t="s">
        <v>69</v>
      </c>
      <c r="D37" s="54" t="s">
        <v>70</v>
      </c>
      <c r="E37" s="39" t="s">
        <v>56</v>
      </c>
      <c r="F37" s="40">
        <v>8</v>
      </c>
      <c r="G37" s="40">
        <f t="shared" si="1"/>
        <v>6.03</v>
      </c>
      <c r="H37" s="46">
        <v>4.63</v>
      </c>
      <c r="I37" s="41">
        <f t="shared" si="2"/>
        <v>48.24</v>
      </c>
      <c r="J37" s="42">
        <f t="shared" si="0"/>
        <v>37.04</v>
      </c>
    </row>
    <row r="38" spans="1:15" ht="30" customHeight="1" x14ac:dyDescent="0.2">
      <c r="A38" s="36" t="s">
        <v>83</v>
      </c>
      <c r="B38" s="43" t="s">
        <v>53</v>
      </c>
      <c r="C38" s="60" t="s">
        <v>84</v>
      </c>
      <c r="D38" s="54" t="s">
        <v>85</v>
      </c>
      <c r="E38" s="39" t="s">
        <v>56</v>
      </c>
      <c r="F38" s="40">
        <v>3</v>
      </c>
      <c r="G38" s="40">
        <f t="shared" si="1"/>
        <v>6.75</v>
      </c>
      <c r="H38" s="46">
        <v>5.18</v>
      </c>
      <c r="I38" s="41">
        <f t="shared" si="2"/>
        <v>20.25</v>
      </c>
      <c r="J38" s="42">
        <f t="shared" si="0"/>
        <v>15.54</v>
      </c>
    </row>
    <row r="39" spans="1:15" ht="20.100000000000001" customHeight="1" x14ac:dyDescent="0.2">
      <c r="A39" s="49"/>
      <c r="B39" s="50"/>
      <c r="C39" s="39"/>
      <c r="D39" s="38" t="s">
        <v>86</v>
      </c>
      <c r="E39" s="39"/>
      <c r="F39" s="40"/>
      <c r="G39" s="40"/>
      <c r="H39" s="65"/>
      <c r="I39" s="51">
        <f>SUM(I28:I38)</f>
        <v>52143.659999999996</v>
      </c>
      <c r="J39" s="42"/>
    </row>
    <row r="40" spans="1:15" ht="9.6" customHeight="1" x14ac:dyDescent="0.2">
      <c r="A40" s="66"/>
      <c r="B40" s="67"/>
      <c r="C40" s="68"/>
      <c r="D40" s="69"/>
      <c r="E40" s="68"/>
      <c r="F40" s="70"/>
      <c r="G40" s="40"/>
      <c r="H40" s="71"/>
      <c r="I40" s="72"/>
      <c r="J40" s="42"/>
    </row>
    <row r="41" spans="1:15" ht="20.100000000000001" customHeight="1" x14ac:dyDescent="0.2">
      <c r="A41" s="36">
        <v>4</v>
      </c>
      <c r="B41" s="43"/>
      <c r="C41" s="44"/>
      <c r="D41" s="69" t="s">
        <v>87</v>
      </c>
      <c r="E41" s="39"/>
      <c r="F41" s="40"/>
      <c r="G41" s="40"/>
      <c r="H41" s="55"/>
      <c r="I41" s="53"/>
      <c r="J41" s="42"/>
    </row>
    <row r="42" spans="1:15" ht="42.6" customHeight="1" x14ac:dyDescent="0.2">
      <c r="A42" s="36" t="s">
        <v>88</v>
      </c>
      <c r="B42" s="73" t="s">
        <v>31</v>
      </c>
      <c r="C42" s="44" t="s">
        <v>89</v>
      </c>
      <c r="D42" s="74" t="s">
        <v>90</v>
      </c>
      <c r="E42" s="68" t="s">
        <v>91</v>
      </c>
      <c r="F42" s="75">
        <v>0.02</v>
      </c>
      <c r="G42" s="76">
        <f>ROUND(H42+(H42*$I$12),2)</f>
        <v>340940.94</v>
      </c>
      <c r="H42" s="77">
        <f>J42</f>
        <v>261698.60000000003</v>
      </c>
      <c r="I42" s="41">
        <f t="shared" ref="I42" si="3">ROUND(F42*G42,2)</f>
        <v>6818.82</v>
      </c>
      <c r="J42" s="42">
        <f>SUM(J18:J41)</f>
        <v>261698.60000000003</v>
      </c>
    </row>
    <row r="43" spans="1:15" ht="18.600000000000001" customHeight="1" x14ac:dyDescent="0.2">
      <c r="A43" s="49"/>
      <c r="B43" s="50"/>
      <c r="C43" s="39"/>
      <c r="D43" s="38" t="s">
        <v>86</v>
      </c>
      <c r="E43" s="39"/>
      <c r="F43" s="40"/>
      <c r="G43" s="40"/>
      <c r="H43" s="65"/>
      <c r="I43" s="51">
        <f>I42</f>
        <v>6818.82</v>
      </c>
      <c r="J43" s="42"/>
    </row>
    <row r="44" spans="1:15" ht="18.600000000000001" customHeight="1" x14ac:dyDescent="0.2">
      <c r="A44" s="66"/>
      <c r="B44" s="67"/>
      <c r="C44" s="68"/>
      <c r="D44" s="69"/>
      <c r="E44" s="68"/>
      <c r="F44" s="70"/>
      <c r="G44" s="40"/>
      <c r="H44" s="71"/>
      <c r="I44" s="72"/>
      <c r="J44" s="42"/>
    </row>
    <row r="45" spans="1:15" ht="20.100000000000001" customHeight="1" x14ac:dyDescent="0.2">
      <c r="A45" s="289" t="s">
        <v>28</v>
      </c>
      <c r="B45" s="290"/>
      <c r="C45" s="290"/>
      <c r="D45" s="290"/>
      <c r="E45" s="290"/>
      <c r="F45" s="290"/>
      <c r="G45" s="291"/>
      <c r="H45" s="78"/>
      <c r="I45" s="79">
        <f>SUM(I19,I25,I39,I43)</f>
        <v>347756.74999999994</v>
      </c>
      <c r="J45" s="80"/>
      <c r="L45" s="292"/>
      <c r="M45" s="292"/>
      <c r="N45" s="293"/>
      <c r="O45" s="294"/>
    </row>
    <row r="46" spans="1:15" ht="55.9" customHeight="1" x14ac:dyDescent="0.2">
      <c r="A46" s="8"/>
      <c r="B46" s="8"/>
      <c r="C46" s="8"/>
      <c r="D46" s="8"/>
      <c r="E46" s="8"/>
      <c r="F46" s="8"/>
      <c r="G46" s="8"/>
      <c r="H46" s="8"/>
      <c r="I46" s="8"/>
    </row>
    <row r="47" spans="1:15" ht="56.45" customHeight="1" x14ac:dyDescent="0.2">
      <c r="A47" s="8"/>
      <c r="B47" s="8"/>
      <c r="C47" s="8"/>
      <c r="D47" s="8"/>
      <c r="E47" s="8"/>
      <c r="F47" s="8"/>
      <c r="G47" s="8"/>
      <c r="H47" s="8"/>
      <c r="I47" s="8"/>
    </row>
    <row r="48" spans="1:15" s="82" customFormat="1" ht="12.75" hidden="1" customHeight="1" x14ac:dyDescent="0.2">
      <c r="A48" s="81"/>
      <c r="B48" s="81"/>
      <c r="C48" s="81"/>
      <c r="D48" s="81"/>
      <c r="E48" s="81"/>
      <c r="F48" s="81"/>
      <c r="G48" s="81"/>
      <c r="H48" s="81"/>
      <c r="I48" s="81"/>
    </row>
    <row r="49" spans="1:10" s="82" customFormat="1" ht="10.9" customHeight="1" x14ac:dyDescent="0.2">
      <c r="A49" s="83"/>
      <c r="B49" s="83"/>
      <c r="C49" s="295" t="s">
        <v>92</v>
      </c>
      <c r="D49" s="295"/>
      <c r="E49" s="83"/>
      <c r="F49" s="296" t="s">
        <v>93</v>
      </c>
      <c r="G49" s="296"/>
      <c r="H49" s="84"/>
      <c r="I49" s="83"/>
      <c r="J49" s="85"/>
    </row>
    <row r="50" spans="1:10" s="82" customFormat="1" ht="12.75" x14ac:dyDescent="0.2">
      <c r="A50" s="86"/>
      <c r="B50" s="86"/>
      <c r="C50" s="283" t="s">
        <v>94</v>
      </c>
      <c r="D50" s="283"/>
      <c r="E50" s="86"/>
      <c r="F50" s="283" t="s">
        <v>95</v>
      </c>
      <c r="G50" s="283"/>
      <c r="H50" s="87"/>
      <c r="I50" s="86"/>
      <c r="J50" s="88"/>
    </row>
    <row r="51" spans="1:10" s="82" customFormat="1" ht="12.75" x14ac:dyDescent="0.2">
      <c r="A51" s="86"/>
      <c r="B51" s="86"/>
      <c r="C51" s="87"/>
      <c r="D51" s="87"/>
      <c r="E51" s="86"/>
      <c r="F51" s="87"/>
      <c r="G51" s="87"/>
      <c r="H51" s="87"/>
      <c r="I51" s="86"/>
      <c r="J51" s="88"/>
    </row>
    <row r="52" spans="1:10" s="82" customFormat="1" ht="12.75" customHeight="1" x14ac:dyDescent="0.2"/>
    <row r="53" spans="1:10" s="82" customFormat="1" ht="12.75" x14ac:dyDescent="0.2">
      <c r="I53" s="89"/>
      <c r="J53" s="89"/>
    </row>
    <row r="54" spans="1:10" s="82" customFormat="1" ht="10.9" customHeight="1" x14ac:dyDescent="0.2">
      <c r="A54" s="85"/>
      <c r="B54" s="85"/>
      <c r="C54" s="284"/>
      <c r="D54" s="284"/>
      <c r="E54" s="85"/>
      <c r="F54" s="284"/>
      <c r="G54" s="284"/>
      <c r="H54" s="90"/>
      <c r="I54" s="85"/>
      <c r="J54" s="85"/>
    </row>
    <row r="55" spans="1:10" s="82" customFormat="1" ht="12.75" x14ac:dyDescent="0.2">
      <c r="A55" s="88"/>
      <c r="B55" s="88"/>
      <c r="C55" s="285"/>
      <c r="D55" s="285"/>
      <c r="E55" s="88"/>
      <c r="F55" s="285"/>
      <c r="G55" s="285"/>
      <c r="H55" s="91"/>
      <c r="I55" s="92"/>
      <c r="J55" s="92"/>
    </row>
    <row r="56" spans="1:10" s="82" customFormat="1" ht="11.25" customHeight="1" x14ac:dyDescent="0.2">
      <c r="A56" s="85"/>
      <c r="B56" s="85"/>
      <c r="C56" s="278"/>
      <c r="D56" s="278"/>
      <c r="E56" s="85"/>
      <c r="F56" s="278"/>
      <c r="G56" s="278"/>
      <c r="H56" s="90"/>
      <c r="I56" s="85"/>
      <c r="J56" s="85"/>
    </row>
    <row r="57" spans="1:10" s="82" customFormat="1" ht="12.75" x14ac:dyDescent="0.2">
      <c r="A57" s="88"/>
      <c r="B57" s="88"/>
      <c r="C57" s="279"/>
      <c r="D57" s="279"/>
      <c r="E57" s="88"/>
      <c r="F57" s="279"/>
      <c r="G57" s="279"/>
      <c r="H57" s="91"/>
      <c r="I57" s="88"/>
      <c r="J57" s="88"/>
    </row>
    <row r="58" spans="1:10" s="82" customFormat="1" ht="12" customHeight="1" x14ac:dyDescent="0.2"/>
    <row r="61" spans="1:10" ht="12" thickBot="1" x14ac:dyDescent="0.25"/>
    <row r="62" spans="1:10" ht="15" x14ac:dyDescent="0.25">
      <c r="E62" s="280" t="s">
        <v>96</v>
      </c>
      <c r="F62" s="281"/>
      <c r="G62" s="281"/>
      <c r="H62" s="282"/>
    </row>
    <row r="63" spans="1:10" x14ac:dyDescent="0.2">
      <c r="E63" s="93" t="s">
        <v>97</v>
      </c>
      <c r="F63" s="272">
        <v>261543.58</v>
      </c>
      <c r="G63" s="273"/>
      <c r="H63" s="274"/>
    </row>
    <row r="64" spans="1:10" x14ac:dyDescent="0.2">
      <c r="E64" s="93" t="s">
        <v>98</v>
      </c>
      <c r="F64" s="272">
        <v>261543.58</v>
      </c>
      <c r="G64" s="273"/>
      <c r="H64" s="274"/>
    </row>
    <row r="65" spans="5:8" ht="33.75" x14ac:dyDescent="0.2">
      <c r="E65" s="94" t="s">
        <v>99</v>
      </c>
      <c r="F65" s="272">
        <f>I45</f>
        <v>347756.74999999994</v>
      </c>
      <c r="G65" s="273"/>
      <c r="H65" s="274"/>
    </row>
    <row r="66" spans="5:8" ht="23.25" thickBot="1" x14ac:dyDescent="0.25">
      <c r="E66" s="95" t="s">
        <v>100</v>
      </c>
      <c r="F66" s="275">
        <f>F65-F64</f>
        <v>86213.169999999955</v>
      </c>
      <c r="G66" s="276"/>
      <c r="H66" s="277"/>
    </row>
  </sheetData>
  <mergeCells count="32">
    <mergeCell ref="C49:D49"/>
    <mergeCell ref="F49:G49"/>
    <mergeCell ref="A1:I4"/>
    <mergeCell ref="A5:I5"/>
    <mergeCell ref="A10:I10"/>
    <mergeCell ref="E13:E14"/>
    <mergeCell ref="G13:G14"/>
    <mergeCell ref="A15:A16"/>
    <mergeCell ref="B15:B16"/>
    <mergeCell ref="C15:C16"/>
    <mergeCell ref="D15:D16"/>
    <mergeCell ref="E15:E16"/>
    <mergeCell ref="F15:F16"/>
    <mergeCell ref="G15:I15"/>
    <mergeCell ref="A45:G45"/>
    <mergeCell ref="L45:M45"/>
    <mergeCell ref="N45:O45"/>
    <mergeCell ref="C50:D50"/>
    <mergeCell ref="F50:G50"/>
    <mergeCell ref="C54:D54"/>
    <mergeCell ref="F54:G54"/>
    <mergeCell ref="C55:D55"/>
    <mergeCell ref="F55:G55"/>
    <mergeCell ref="F64:H64"/>
    <mergeCell ref="F65:H65"/>
    <mergeCell ref="F66:H66"/>
    <mergeCell ref="C56:D56"/>
    <mergeCell ref="F56:G56"/>
    <mergeCell ref="C57:D57"/>
    <mergeCell ref="F57:G57"/>
    <mergeCell ref="E62:H62"/>
    <mergeCell ref="F63:H63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16CA-1A4B-4BBB-9A3E-F30EC7C65FE3}">
  <sheetPr>
    <tabColor rgb="FFFFC000"/>
  </sheetPr>
  <dimension ref="A1:O66"/>
  <sheetViews>
    <sheetView showGridLines="0" view="pageBreakPreview" topLeftCell="A3" zoomScaleNormal="100" zoomScaleSheetLayoutView="100" workbookViewId="0">
      <selection activeCell="C18" sqref="C18:C40"/>
    </sheetView>
  </sheetViews>
  <sheetFormatPr defaultColWidth="9.140625" defaultRowHeight="11.25" x14ac:dyDescent="0.2"/>
  <cols>
    <col min="1" max="1" width="12.7109375" style="2" customWidth="1"/>
    <col min="2" max="2" width="14.5703125" style="2" customWidth="1"/>
    <col min="3" max="3" width="14.42578125" style="2" customWidth="1"/>
    <col min="4" max="4" width="42.42578125" style="2" customWidth="1"/>
    <col min="5" max="5" width="10.7109375" style="2" customWidth="1"/>
    <col min="6" max="6" width="9.140625" style="2"/>
    <col min="7" max="8" width="10" style="2" customWidth="1"/>
    <col min="9" max="10" width="15.85546875" style="2" customWidth="1"/>
    <col min="11" max="16384" width="9.140625" style="2"/>
  </cols>
  <sheetData>
    <row r="1" spans="1:10" ht="17.100000000000001" customHeight="1" x14ac:dyDescent="0.2">
      <c r="A1" s="326" t="str">
        <f>'[2]cronograma CAPELINHA'!A1:J4</f>
        <v>CIM JEQUITINHONHA
Consórcio Integrado Multifinalitário do Vale do Jequitinhonha
RUA ZECA BRUNO 131 - CAZUZA DIAMANTINA/MG 
Email: engcivil.cimjequitinhonha@gmail.com</v>
      </c>
      <c r="B1" s="327"/>
      <c r="C1" s="328"/>
      <c r="D1" s="328"/>
      <c r="E1" s="328"/>
      <c r="F1" s="328"/>
      <c r="G1" s="328"/>
      <c r="H1" s="328"/>
      <c r="I1" s="329"/>
      <c r="J1" s="1"/>
    </row>
    <row r="2" spans="1:10" ht="17.100000000000001" customHeight="1" x14ac:dyDescent="0.2">
      <c r="A2" s="330"/>
      <c r="B2" s="331"/>
      <c r="C2" s="331"/>
      <c r="D2" s="331"/>
      <c r="E2" s="331"/>
      <c r="F2" s="331"/>
      <c r="G2" s="331"/>
      <c r="H2" s="331"/>
      <c r="I2" s="332"/>
      <c r="J2" s="1"/>
    </row>
    <row r="3" spans="1:10" ht="17.100000000000001" customHeight="1" x14ac:dyDescent="0.2">
      <c r="A3" s="330"/>
      <c r="B3" s="331"/>
      <c r="C3" s="331"/>
      <c r="D3" s="331"/>
      <c r="E3" s="331"/>
      <c r="F3" s="331"/>
      <c r="G3" s="331"/>
      <c r="H3" s="331"/>
      <c r="I3" s="332"/>
      <c r="J3" s="1"/>
    </row>
    <row r="4" spans="1:10" ht="17.100000000000001" customHeight="1" thickBot="1" x14ac:dyDescent="0.25">
      <c r="A4" s="333"/>
      <c r="B4" s="334"/>
      <c r="C4" s="334"/>
      <c r="D4" s="334"/>
      <c r="E4" s="334"/>
      <c r="F4" s="334"/>
      <c r="G4" s="334"/>
      <c r="H4" s="334"/>
      <c r="I4" s="335"/>
      <c r="J4" s="1"/>
    </row>
    <row r="5" spans="1:10" ht="12.75" x14ac:dyDescent="0.2">
      <c r="A5" s="336" t="s">
        <v>0</v>
      </c>
      <c r="B5" s="337"/>
      <c r="C5" s="337"/>
      <c r="D5" s="337"/>
      <c r="E5" s="337"/>
      <c r="F5" s="337"/>
      <c r="G5" s="337"/>
      <c r="H5" s="337"/>
      <c r="I5" s="338"/>
      <c r="J5" s="3"/>
    </row>
    <row r="6" spans="1:10" x14ac:dyDescent="0.2">
      <c r="A6" s="96" t="s">
        <v>1</v>
      </c>
      <c r="B6" s="97"/>
      <c r="C6" s="97" t="s">
        <v>2</v>
      </c>
      <c r="D6" s="98"/>
      <c r="E6" s="99"/>
      <c r="I6" s="100"/>
    </row>
    <row r="7" spans="1:10" x14ac:dyDescent="0.2">
      <c r="A7" s="96" t="s">
        <v>3</v>
      </c>
      <c r="B7" s="97"/>
      <c r="C7" s="101" t="s">
        <v>101</v>
      </c>
      <c r="D7" s="98"/>
      <c r="I7" s="100"/>
    </row>
    <row r="8" spans="1:10" ht="12" thickBot="1" x14ac:dyDescent="0.25">
      <c r="A8" s="102" t="s">
        <v>5</v>
      </c>
      <c r="B8" s="103"/>
      <c r="C8" s="103" t="s">
        <v>6</v>
      </c>
      <c r="D8" s="103"/>
      <c r="E8" s="104"/>
      <c r="F8" s="104"/>
      <c r="G8" s="104"/>
      <c r="H8" s="104"/>
      <c r="I8" s="105"/>
    </row>
    <row r="9" spans="1:10" x14ac:dyDescent="0.2">
      <c r="A9" s="106"/>
      <c r="B9" s="107"/>
      <c r="C9" s="107"/>
      <c r="D9" s="107"/>
      <c r="E9" s="107"/>
      <c r="F9" s="107"/>
      <c r="G9" s="107"/>
      <c r="H9" s="107"/>
      <c r="I9" s="108"/>
      <c r="J9" s="18"/>
    </row>
    <row r="10" spans="1:10" x14ac:dyDescent="0.2">
      <c r="A10" s="339" t="s">
        <v>7</v>
      </c>
      <c r="B10" s="340"/>
      <c r="C10" s="340"/>
      <c r="D10" s="340"/>
      <c r="E10" s="340"/>
      <c r="F10" s="340"/>
      <c r="G10" s="340"/>
      <c r="H10" s="340"/>
      <c r="I10" s="341"/>
      <c r="J10" s="21"/>
    </row>
    <row r="11" spans="1:10" x14ac:dyDescent="0.2">
      <c r="A11" s="96" t="s">
        <v>8</v>
      </c>
      <c r="B11" s="97"/>
      <c r="C11" s="97"/>
      <c r="D11" s="97"/>
      <c r="E11" s="21" t="s">
        <v>9</v>
      </c>
      <c r="F11" s="110">
        <v>0.3</v>
      </c>
      <c r="G11" s="110" t="s">
        <v>10</v>
      </c>
      <c r="H11" s="110"/>
      <c r="I11" s="109" t="s">
        <v>11</v>
      </c>
      <c r="J11" s="21"/>
    </row>
    <row r="12" spans="1:10" x14ac:dyDescent="0.2">
      <c r="A12" s="96" t="s">
        <v>12</v>
      </c>
      <c r="B12" s="97"/>
      <c r="C12" s="97"/>
      <c r="D12" s="97" t="s">
        <v>13</v>
      </c>
      <c r="E12" s="21" t="s">
        <v>14</v>
      </c>
      <c r="F12" s="110">
        <v>20</v>
      </c>
      <c r="G12" s="110" t="s">
        <v>15</v>
      </c>
      <c r="H12" s="110"/>
      <c r="I12" s="111">
        <v>0.30280000000000001</v>
      </c>
      <c r="J12" s="24"/>
    </row>
    <row r="13" spans="1:10" ht="15" customHeight="1" x14ac:dyDescent="0.2">
      <c r="A13" s="96" t="s">
        <v>16</v>
      </c>
      <c r="B13" s="97"/>
      <c r="C13" s="97"/>
      <c r="D13" s="97"/>
      <c r="E13" s="342" t="s">
        <v>17</v>
      </c>
      <c r="F13" s="110"/>
      <c r="G13" s="342" t="s">
        <v>18</v>
      </c>
      <c r="H13" s="112"/>
      <c r="I13" s="113"/>
      <c r="J13" s="27"/>
    </row>
    <row r="14" spans="1:10" x14ac:dyDescent="0.2">
      <c r="A14" s="114"/>
      <c r="B14" s="115"/>
      <c r="C14" s="115"/>
      <c r="D14" s="115"/>
      <c r="E14" s="343"/>
      <c r="F14" s="116"/>
      <c r="G14" s="343"/>
      <c r="H14" s="112"/>
      <c r="I14" s="117"/>
      <c r="J14" s="32"/>
    </row>
    <row r="15" spans="1:10" x14ac:dyDescent="0.2">
      <c r="A15" s="344" t="s">
        <v>19</v>
      </c>
      <c r="B15" s="345" t="s">
        <v>20</v>
      </c>
      <c r="C15" s="345" t="s">
        <v>21</v>
      </c>
      <c r="D15" s="318" t="s">
        <v>22</v>
      </c>
      <c r="E15" s="318" t="s">
        <v>23</v>
      </c>
      <c r="F15" s="318" t="s">
        <v>24</v>
      </c>
      <c r="G15" s="318" t="s">
        <v>25</v>
      </c>
      <c r="H15" s="319"/>
      <c r="I15" s="320"/>
      <c r="J15" s="35"/>
    </row>
    <row r="16" spans="1:10" ht="28.5" customHeight="1" x14ac:dyDescent="0.2">
      <c r="A16" s="344"/>
      <c r="B16" s="346"/>
      <c r="C16" s="346"/>
      <c r="D16" s="318"/>
      <c r="E16" s="318"/>
      <c r="F16" s="318"/>
      <c r="G16" s="118" t="s">
        <v>26</v>
      </c>
      <c r="H16" s="118" t="s">
        <v>27</v>
      </c>
      <c r="I16" s="119" t="s">
        <v>28</v>
      </c>
      <c r="J16" s="35"/>
    </row>
    <row r="17" spans="1:14" ht="15" customHeight="1" x14ac:dyDescent="0.2">
      <c r="A17" s="120">
        <v>1</v>
      </c>
      <c r="B17" s="35"/>
      <c r="D17" s="121" t="s">
        <v>29</v>
      </c>
      <c r="E17" s="122"/>
      <c r="F17" s="123"/>
      <c r="G17" s="123"/>
      <c r="H17" s="123"/>
      <c r="I17" s="124"/>
      <c r="J17" s="42"/>
    </row>
    <row r="18" spans="1:14" ht="69.95" customHeight="1" x14ac:dyDescent="0.25">
      <c r="A18" s="120" t="s">
        <v>30</v>
      </c>
      <c r="B18" s="125" t="s">
        <v>31</v>
      </c>
      <c r="C18" s="133" t="s">
        <v>32</v>
      </c>
      <c r="D18" s="126" t="s">
        <v>33</v>
      </c>
      <c r="E18" s="122" t="s">
        <v>34</v>
      </c>
      <c r="F18" s="123">
        <v>1</v>
      </c>
      <c r="G18" s="123">
        <f>ROUND(((H18*$I$12)+H18),2)</f>
        <v>1770.69</v>
      </c>
      <c r="H18" s="127">
        <v>1359.14</v>
      </c>
      <c r="I18" s="124">
        <f>ROUND(F18*G18,2)</f>
        <v>1770.69</v>
      </c>
      <c r="J18" s="42">
        <f>ROUND(F18*H18,2)</f>
        <v>1359.14</v>
      </c>
      <c r="L18" s="47"/>
      <c r="M18" s="47"/>
      <c r="N18" s="48"/>
    </row>
    <row r="19" spans="1:14" ht="15" customHeight="1" x14ac:dyDescent="0.2">
      <c r="A19" s="128"/>
      <c r="B19" s="129"/>
      <c r="C19" s="122"/>
      <c r="D19" s="130" t="s">
        <v>35</v>
      </c>
      <c r="E19" s="122"/>
      <c r="F19" s="123"/>
      <c r="G19" s="123"/>
      <c r="H19" s="123"/>
      <c r="I19" s="131">
        <f>I18</f>
        <v>1770.69</v>
      </c>
      <c r="J19" s="42">
        <f t="shared" ref="J19:J38" si="0">ROUND(F19*H19,2)</f>
        <v>0</v>
      </c>
    </row>
    <row r="20" spans="1:14" x14ac:dyDescent="0.2">
      <c r="A20" s="128"/>
      <c r="B20" s="129"/>
      <c r="C20" s="122"/>
      <c r="D20" s="130"/>
      <c r="E20" s="122"/>
      <c r="F20" s="123"/>
      <c r="G20" s="123"/>
      <c r="H20" s="123"/>
      <c r="I20" s="132"/>
      <c r="J20" s="42">
        <f t="shared" si="0"/>
        <v>0</v>
      </c>
    </row>
    <row r="21" spans="1:14" ht="14.25" customHeight="1" x14ac:dyDescent="0.2">
      <c r="A21" s="120">
        <v>2</v>
      </c>
      <c r="B21" s="125"/>
      <c r="C21" s="133"/>
      <c r="D21" s="121" t="s">
        <v>36</v>
      </c>
      <c r="E21" s="122"/>
      <c r="F21" s="123"/>
      <c r="G21" s="123"/>
      <c r="H21" s="134"/>
      <c r="I21" s="135"/>
      <c r="J21" s="42">
        <f t="shared" si="0"/>
        <v>0</v>
      </c>
    </row>
    <row r="22" spans="1:14" ht="39.950000000000003" customHeight="1" x14ac:dyDescent="0.2">
      <c r="A22" s="120" t="s">
        <v>37</v>
      </c>
      <c r="B22" s="125" t="s">
        <v>38</v>
      </c>
      <c r="C22" s="122">
        <v>4805765</v>
      </c>
      <c r="D22" s="136" t="s">
        <v>40</v>
      </c>
      <c r="E22" s="122" t="s">
        <v>41</v>
      </c>
      <c r="F22" s="123">
        <f>'[3]Geometria Barragem'!AC19</f>
        <v>54.239999999999995</v>
      </c>
      <c r="G22" s="123">
        <f>ROUND(((H22*$I$12)+H22),2)</f>
        <v>243.69</v>
      </c>
      <c r="H22" s="137">
        <v>187.05</v>
      </c>
      <c r="I22" s="124">
        <f>ROUND(F22*G22,2)</f>
        <v>13217.75</v>
      </c>
      <c r="J22" s="42">
        <f t="shared" si="0"/>
        <v>10145.59</v>
      </c>
      <c r="K22" s="2">
        <v>186.17</v>
      </c>
    </row>
    <row r="23" spans="1:14" ht="39.950000000000003" customHeight="1" x14ac:dyDescent="0.2">
      <c r="A23" s="120" t="s">
        <v>42</v>
      </c>
      <c r="B23" s="125" t="s">
        <v>31</v>
      </c>
      <c r="C23" s="133" t="s">
        <v>43</v>
      </c>
      <c r="D23" s="136" t="s">
        <v>44</v>
      </c>
      <c r="E23" s="122" t="s">
        <v>45</v>
      </c>
      <c r="F23" s="123">
        <f>F22+K22</f>
        <v>240.40999999999997</v>
      </c>
      <c r="G23" s="123">
        <f>ROUND(((H23*$I$12)+H23),2)</f>
        <v>963.97</v>
      </c>
      <c r="H23" s="137">
        <v>739.92</v>
      </c>
      <c r="I23" s="124">
        <f>ROUND(F23*G23,2)</f>
        <v>231748.03</v>
      </c>
      <c r="J23" s="42">
        <f t="shared" si="0"/>
        <v>177884.17</v>
      </c>
    </row>
    <row r="24" spans="1:14" ht="79.150000000000006" customHeight="1" x14ac:dyDescent="0.2">
      <c r="A24" s="120" t="s">
        <v>46</v>
      </c>
      <c r="B24" s="125" t="s">
        <v>31</v>
      </c>
      <c r="C24" s="133" t="s">
        <v>47</v>
      </c>
      <c r="D24" s="136" t="s">
        <v>48</v>
      </c>
      <c r="E24" s="122" t="s">
        <v>49</v>
      </c>
      <c r="F24" s="138">
        <v>332</v>
      </c>
      <c r="G24" s="123">
        <f>ROUND(((H24*$I$12)+H24),2)</f>
        <v>136.97999999999999</v>
      </c>
      <c r="H24" s="137">
        <v>105.14</v>
      </c>
      <c r="I24" s="124">
        <f>ROUND(F24*G24,2)</f>
        <v>45477.36</v>
      </c>
      <c r="J24" s="42">
        <f t="shared" si="0"/>
        <v>34906.480000000003</v>
      </c>
    </row>
    <row r="25" spans="1:14" ht="16.5" customHeight="1" x14ac:dyDescent="0.2">
      <c r="A25" s="128"/>
      <c r="B25" s="129"/>
      <c r="C25" s="122"/>
      <c r="D25" s="130" t="s">
        <v>50</v>
      </c>
      <c r="E25" s="122"/>
      <c r="F25" s="123"/>
      <c r="G25" s="123"/>
      <c r="H25" s="139"/>
      <c r="I25" s="131">
        <f>SUM(I22:I24)</f>
        <v>290443.14</v>
      </c>
      <c r="J25" s="42">
        <f t="shared" si="0"/>
        <v>0</v>
      </c>
    </row>
    <row r="26" spans="1:14" x14ac:dyDescent="0.2">
      <c r="A26" s="140"/>
      <c r="B26" s="141"/>
      <c r="C26" s="142"/>
      <c r="D26" s="143"/>
      <c r="E26" s="142"/>
      <c r="F26" s="134"/>
      <c r="G26" s="123"/>
      <c r="H26" s="139"/>
      <c r="I26" s="135"/>
      <c r="J26" s="42">
        <f t="shared" si="0"/>
        <v>0</v>
      </c>
    </row>
    <row r="27" spans="1:14" ht="20.100000000000001" customHeight="1" x14ac:dyDescent="0.2">
      <c r="A27" s="120">
        <v>3</v>
      </c>
      <c r="B27" s="125"/>
      <c r="C27" s="133"/>
      <c r="D27" s="121" t="s">
        <v>51</v>
      </c>
      <c r="E27" s="122"/>
      <c r="F27" s="123"/>
      <c r="G27" s="123"/>
      <c r="H27" s="139"/>
      <c r="I27" s="135"/>
      <c r="J27" s="42">
        <f t="shared" si="0"/>
        <v>0</v>
      </c>
    </row>
    <row r="28" spans="1:14" ht="50.1" customHeight="1" x14ac:dyDescent="0.2">
      <c r="A28" s="120" t="s">
        <v>52</v>
      </c>
      <c r="B28" s="125" t="s">
        <v>53</v>
      </c>
      <c r="C28" s="270" t="s">
        <v>54</v>
      </c>
      <c r="D28" s="136" t="s">
        <v>55</v>
      </c>
      <c r="E28" s="122" t="s">
        <v>56</v>
      </c>
      <c r="F28" s="123">
        <v>1</v>
      </c>
      <c r="G28" s="123">
        <f t="shared" ref="G28:G38" si="1">ROUND(((H28*$I$12)+H28),2)</f>
        <v>20218.41</v>
      </c>
      <c r="H28" s="137">
        <v>15519.2</v>
      </c>
      <c r="I28" s="124">
        <f t="shared" ref="I28:I38" si="2">ROUND(F28*G28,2)</f>
        <v>20218.41</v>
      </c>
      <c r="J28" s="42">
        <f t="shared" si="0"/>
        <v>15519.2</v>
      </c>
    </row>
    <row r="29" spans="1:14" ht="39.950000000000003" customHeight="1" x14ac:dyDescent="0.2">
      <c r="A29" s="120" t="s">
        <v>57</v>
      </c>
      <c r="B29" s="125" t="s">
        <v>58</v>
      </c>
      <c r="C29" s="271" t="s">
        <v>59</v>
      </c>
      <c r="D29" s="144" t="s">
        <v>60</v>
      </c>
      <c r="E29" s="122" t="s">
        <v>56</v>
      </c>
      <c r="F29" s="123">
        <v>1</v>
      </c>
      <c r="G29" s="123">
        <f>ROUND(((H29*$I$12)+H29),2)</f>
        <v>506.85</v>
      </c>
      <c r="H29" s="139">
        <v>389.05</v>
      </c>
      <c r="I29" s="124">
        <f t="shared" si="2"/>
        <v>506.85</v>
      </c>
      <c r="J29" s="42">
        <f t="shared" si="0"/>
        <v>389.05</v>
      </c>
      <c r="K29" s="63">
        <v>241.47</v>
      </c>
    </row>
    <row r="30" spans="1:14" ht="30" customHeight="1" x14ac:dyDescent="0.2">
      <c r="A30" s="120" t="s">
        <v>61</v>
      </c>
      <c r="B30" s="125" t="s">
        <v>53</v>
      </c>
      <c r="C30" s="270" t="s">
        <v>62</v>
      </c>
      <c r="D30" s="136" t="s">
        <v>63</v>
      </c>
      <c r="E30" s="122" t="s">
        <v>64</v>
      </c>
      <c r="F30" s="123">
        <v>1300</v>
      </c>
      <c r="G30" s="123">
        <f t="shared" si="1"/>
        <v>19.03</v>
      </c>
      <c r="H30" s="137">
        <v>14.61</v>
      </c>
      <c r="I30" s="124">
        <f t="shared" si="2"/>
        <v>24739</v>
      </c>
      <c r="J30" s="42">
        <f t="shared" si="0"/>
        <v>18993</v>
      </c>
    </row>
    <row r="31" spans="1:14" ht="30" customHeight="1" x14ac:dyDescent="0.2">
      <c r="A31" s="120" t="s">
        <v>65</v>
      </c>
      <c r="B31" s="125" t="s">
        <v>53</v>
      </c>
      <c r="C31" s="270" t="s">
        <v>66</v>
      </c>
      <c r="D31" s="144" t="s">
        <v>67</v>
      </c>
      <c r="E31" s="122" t="s">
        <v>56</v>
      </c>
      <c r="F31" s="123">
        <v>1</v>
      </c>
      <c r="G31" s="123">
        <f t="shared" si="1"/>
        <v>168.67</v>
      </c>
      <c r="H31" s="137">
        <v>129.47</v>
      </c>
      <c r="I31" s="124">
        <f t="shared" si="2"/>
        <v>168.67</v>
      </c>
      <c r="J31" s="42">
        <f t="shared" si="0"/>
        <v>129.47</v>
      </c>
      <c r="K31" s="63">
        <v>0.28000000000000003</v>
      </c>
      <c r="L31" s="64">
        <f>I31+K31</f>
        <v>168.95</v>
      </c>
      <c r="M31" s="63">
        <v>134.21</v>
      </c>
    </row>
    <row r="32" spans="1:14" ht="30" customHeight="1" x14ac:dyDescent="0.2">
      <c r="A32" s="120" t="s">
        <v>68</v>
      </c>
      <c r="B32" s="125" t="s">
        <v>53</v>
      </c>
      <c r="C32" s="270" t="s">
        <v>69</v>
      </c>
      <c r="D32" s="136" t="s">
        <v>70</v>
      </c>
      <c r="E32" s="122" t="s">
        <v>56</v>
      </c>
      <c r="F32" s="123">
        <v>2</v>
      </c>
      <c r="G32" s="123">
        <f t="shared" si="1"/>
        <v>5.5</v>
      </c>
      <c r="H32" s="137">
        <v>4.22</v>
      </c>
      <c r="I32" s="124">
        <f t="shared" si="2"/>
        <v>11</v>
      </c>
      <c r="J32" s="42">
        <f t="shared" si="0"/>
        <v>8.44</v>
      </c>
    </row>
    <row r="33" spans="1:15" ht="39.950000000000003" customHeight="1" x14ac:dyDescent="0.2">
      <c r="A33" s="120" t="s">
        <v>71</v>
      </c>
      <c r="B33" s="125" t="s">
        <v>53</v>
      </c>
      <c r="C33" s="270" t="s">
        <v>72</v>
      </c>
      <c r="D33" s="136" t="s">
        <v>73</v>
      </c>
      <c r="E33" s="122" t="s">
        <v>56</v>
      </c>
      <c r="F33" s="123">
        <v>4</v>
      </c>
      <c r="G33" s="123">
        <f t="shared" si="1"/>
        <v>261.55</v>
      </c>
      <c r="H33" s="137">
        <v>200.76</v>
      </c>
      <c r="I33" s="124">
        <f t="shared" si="2"/>
        <v>1046.2</v>
      </c>
      <c r="J33" s="42">
        <f t="shared" si="0"/>
        <v>803.04</v>
      </c>
    </row>
    <row r="34" spans="1:15" ht="30.6" customHeight="1" x14ac:dyDescent="0.2">
      <c r="A34" s="120" t="s">
        <v>74</v>
      </c>
      <c r="B34" s="125" t="s">
        <v>75</v>
      </c>
      <c r="C34" s="270" t="s">
        <v>76</v>
      </c>
      <c r="D34" s="136" t="s">
        <v>77</v>
      </c>
      <c r="E34" s="122" t="s">
        <v>64</v>
      </c>
      <c r="F34" s="123">
        <v>6</v>
      </c>
      <c r="G34" s="123">
        <f t="shared" si="1"/>
        <v>284.18</v>
      </c>
      <c r="H34" s="137">
        <v>218.13</v>
      </c>
      <c r="I34" s="124">
        <f t="shared" si="2"/>
        <v>1705.08</v>
      </c>
      <c r="J34" s="42">
        <f t="shared" si="0"/>
        <v>1308.78</v>
      </c>
      <c r="L34" s="145">
        <f>SUM(F31:F33,F36:F38)</f>
        <v>19</v>
      </c>
    </row>
    <row r="35" spans="1:15" ht="28.9" customHeight="1" x14ac:dyDescent="0.2">
      <c r="A35" s="120" t="s">
        <v>78</v>
      </c>
      <c r="B35" s="125" t="s">
        <v>75</v>
      </c>
      <c r="C35" s="270" t="s">
        <v>76</v>
      </c>
      <c r="D35" s="136" t="s">
        <v>79</v>
      </c>
      <c r="E35" s="122" t="s">
        <v>64</v>
      </c>
      <c r="F35" s="123">
        <v>12</v>
      </c>
      <c r="G35" s="123">
        <f t="shared" si="1"/>
        <v>53.74</v>
      </c>
      <c r="H35" s="137">
        <v>41.25</v>
      </c>
      <c r="I35" s="124">
        <f t="shared" si="2"/>
        <v>644.88</v>
      </c>
      <c r="J35" s="42">
        <f t="shared" si="0"/>
        <v>495</v>
      </c>
    </row>
    <row r="36" spans="1:15" ht="30.6" customHeight="1" x14ac:dyDescent="0.2">
      <c r="A36" s="120" t="s">
        <v>80</v>
      </c>
      <c r="B36" s="125" t="s">
        <v>75</v>
      </c>
      <c r="C36" s="270" t="s">
        <v>76</v>
      </c>
      <c r="D36" s="136" t="s">
        <v>81</v>
      </c>
      <c r="E36" s="122" t="s">
        <v>56</v>
      </c>
      <c r="F36" s="123">
        <v>1</v>
      </c>
      <c r="G36" s="123">
        <f t="shared" si="1"/>
        <v>599.29</v>
      </c>
      <c r="H36" s="137">
        <v>460</v>
      </c>
      <c r="I36" s="124">
        <f t="shared" si="2"/>
        <v>599.29</v>
      </c>
      <c r="J36" s="42">
        <f t="shared" si="0"/>
        <v>460</v>
      </c>
    </row>
    <row r="37" spans="1:15" ht="30" customHeight="1" x14ac:dyDescent="0.2">
      <c r="A37" s="120" t="s">
        <v>82</v>
      </c>
      <c r="B37" s="125" t="s">
        <v>53</v>
      </c>
      <c r="C37" s="270" t="s">
        <v>69</v>
      </c>
      <c r="D37" s="136" t="s">
        <v>70</v>
      </c>
      <c r="E37" s="122" t="s">
        <v>56</v>
      </c>
      <c r="F37" s="123">
        <v>8</v>
      </c>
      <c r="G37" s="123">
        <f t="shared" si="1"/>
        <v>5.5</v>
      </c>
      <c r="H37" s="137">
        <v>4.22</v>
      </c>
      <c r="I37" s="124">
        <f t="shared" si="2"/>
        <v>44</v>
      </c>
      <c r="J37" s="42">
        <f t="shared" si="0"/>
        <v>33.76</v>
      </c>
    </row>
    <row r="38" spans="1:15" ht="30" customHeight="1" x14ac:dyDescent="0.2">
      <c r="A38" s="120" t="s">
        <v>83</v>
      </c>
      <c r="B38" s="125" t="s">
        <v>53</v>
      </c>
      <c r="C38" s="270" t="s">
        <v>84</v>
      </c>
      <c r="D38" s="136" t="s">
        <v>85</v>
      </c>
      <c r="E38" s="122" t="s">
        <v>56</v>
      </c>
      <c r="F38" s="123">
        <v>3</v>
      </c>
      <c r="G38" s="123">
        <f t="shared" si="1"/>
        <v>6.15</v>
      </c>
      <c r="H38" s="137">
        <v>4.72</v>
      </c>
      <c r="I38" s="124">
        <f t="shared" si="2"/>
        <v>18.45</v>
      </c>
      <c r="J38" s="42">
        <f t="shared" si="0"/>
        <v>14.16</v>
      </c>
    </row>
    <row r="39" spans="1:15" ht="20.100000000000001" customHeight="1" x14ac:dyDescent="0.2">
      <c r="A39" s="128"/>
      <c r="B39" s="129"/>
      <c r="C39" s="122"/>
      <c r="D39" s="130" t="s">
        <v>86</v>
      </c>
      <c r="E39" s="122"/>
      <c r="F39" s="123"/>
      <c r="G39" s="123"/>
      <c r="H39" s="146"/>
      <c r="I39" s="131">
        <f>SUM(I28:I38)</f>
        <v>49701.829999999987</v>
      </c>
      <c r="J39" s="42"/>
    </row>
    <row r="40" spans="1:15" ht="9.6" customHeight="1" x14ac:dyDescent="0.2">
      <c r="A40" s="147"/>
      <c r="B40" s="148"/>
      <c r="C40" s="149"/>
      <c r="D40" s="150"/>
      <c r="E40" s="149"/>
      <c r="F40" s="151"/>
      <c r="G40" s="123"/>
      <c r="H40" s="152"/>
      <c r="I40" s="153"/>
      <c r="J40" s="42"/>
    </row>
    <row r="41" spans="1:15" ht="20.100000000000001" customHeight="1" x14ac:dyDescent="0.2">
      <c r="A41" s="120">
        <v>4</v>
      </c>
      <c r="B41" s="125"/>
      <c r="C41" s="133"/>
      <c r="D41" s="154" t="s">
        <v>87</v>
      </c>
      <c r="E41" s="122"/>
      <c r="F41" s="123"/>
      <c r="G41" s="123"/>
      <c r="H41" s="139"/>
      <c r="I41" s="135"/>
      <c r="J41" s="42"/>
    </row>
    <row r="42" spans="1:15" ht="42.6" customHeight="1" x14ac:dyDescent="0.2">
      <c r="A42" s="120" t="s">
        <v>88</v>
      </c>
      <c r="B42" s="155" t="s">
        <v>102</v>
      </c>
      <c r="C42" s="156" t="s">
        <v>103</v>
      </c>
      <c r="D42" s="157" t="s">
        <v>104</v>
      </c>
      <c r="E42" s="149" t="s">
        <v>105</v>
      </c>
      <c r="F42" s="123">
        <v>1</v>
      </c>
      <c r="G42" s="158">
        <f>ROUND(H42+(H42*$I$12),2)</f>
        <v>9788.1299999999992</v>
      </c>
      <c r="H42" s="159">
        <f>'CPU 01 CAPELINHA'!H27</f>
        <v>7513.1513599999989</v>
      </c>
      <c r="I42" s="124">
        <f t="shared" ref="I42" si="3">ROUND(F42*G42,2)</f>
        <v>9788.1299999999992</v>
      </c>
      <c r="J42" s="42">
        <f>SUM(J18:J41)</f>
        <v>262449.28000000003</v>
      </c>
    </row>
    <row r="43" spans="1:15" ht="18.600000000000001" customHeight="1" x14ac:dyDescent="0.2">
      <c r="A43" s="128"/>
      <c r="B43" s="129"/>
      <c r="C43" s="122"/>
      <c r="D43" s="130" t="s">
        <v>86</v>
      </c>
      <c r="E43" s="122"/>
      <c r="F43" s="123"/>
      <c r="G43" s="123"/>
      <c r="H43" s="146"/>
      <c r="I43" s="131">
        <f>I42</f>
        <v>9788.1299999999992</v>
      </c>
      <c r="J43" s="42"/>
    </row>
    <row r="44" spans="1:15" ht="18.600000000000001" customHeight="1" x14ac:dyDescent="0.2">
      <c r="A44" s="147"/>
      <c r="B44" s="148"/>
      <c r="C44" s="149"/>
      <c r="D44" s="150"/>
      <c r="E44" s="149"/>
      <c r="F44" s="151"/>
      <c r="G44" s="123"/>
      <c r="H44" s="152"/>
      <c r="I44" s="153"/>
      <c r="J44" s="42"/>
    </row>
    <row r="45" spans="1:15" ht="20.100000000000001" customHeight="1" x14ac:dyDescent="0.2">
      <c r="A45" s="321" t="s">
        <v>28</v>
      </c>
      <c r="B45" s="322"/>
      <c r="C45" s="322"/>
      <c r="D45" s="322"/>
      <c r="E45" s="322"/>
      <c r="F45" s="322"/>
      <c r="G45" s="323"/>
      <c r="H45" s="160"/>
      <c r="I45" s="161">
        <f>SUM(I19,I25,I39,I43)</f>
        <v>351703.79000000004</v>
      </c>
      <c r="J45" s="80"/>
      <c r="L45" s="292"/>
      <c r="M45" s="292"/>
      <c r="N45" s="293"/>
      <c r="O45" s="294"/>
    </row>
    <row r="46" spans="1:15" ht="55.9" customHeight="1" x14ac:dyDescent="0.2"/>
    <row r="47" spans="1:15" ht="56.45" customHeight="1" x14ac:dyDescent="0.2"/>
    <row r="48" spans="1:15" s="82" customFormat="1" ht="12.75" hidden="1" customHeight="1" x14ac:dyDescent="0.2"/>
    <row r="49" spans="1:10" s="82" customFormat="1" ht="10.9" customHeight="1" x14ac:dyDescent="0.2">
      <c r="A49" s="85"/>
      <c r="B49" s="85"/>
      <c r="C49" s="324" t="s">
        <v>92</v>
      </c>
      <c r="D49" s="324"/>
      <c r="E49" s="85"/>
      <c r="F49" s="325" t="s">
        <v>93</v>
      </c>
      <c r="G49" s="325"/>
      <c r="H49" s="90"/>
      <c r="I49" s="85"/>
      <c r="J49" s="85"/>
    </row>
    <row r="50" spans="1:10" s="82" customFormat="1" ht="12.75" x14ac:dyDescent="0.2">
      <c r="A50" s="88"/>
      <c r="B50" s="88"/>
      <c r="C50" s="285" t="s">
        <v>94</v>
      </c>
      <c r="D50" s="285"/>
      <c r="E50" s="88"/>
      <c r="F50" s="285" t="s">
        <v>95</v>
      </c>
      <c r="G50" s="285"/>
      <c r="H50" s="91"/>
      <c r="I50" s="88"/>
      <c r="J50" s="88"/>
    </row>
    <row r="51" spans="1:10" s="82" customFormat="1" ht="12.75" x14ac:dyDescent="0.2">
      <c r="A51" s="88"/>
      <c r="B51" s="88"/>
      <c r="C51" s="91"/>
      <c r="D51" s="91"/>
      <c r="E51" s="88"/>
      <c r="F51" s="91"/>
      <c r="G51" s="91"/>
      <c r="H51" s="91"/>
      <c r="I51" s="88"/>
      <c r="J51" s="88"/>
    </row>
    <row r="52" spans="1:10" s="82" customFormat="1" ht="12.75" customHeight="1" x14ac:dyDescent="0.2"/>
    <row r="53" spans="1:10" s="82" customFormat="1" ht="12.75" x14ac:dyDescent="0.2">
      <c r="I53" s="89"/>
      <c r="J53" s="89"/>
    </row>
    <row r="54" spans="1:10" s="82" customFormat="1" ht="10.9" customHeight="1" x14ac:dyDescent="0.2">
      <c r="A54" s="85"/>
      <c r="B54" s="85"/>
      <c r="C54" s="284"/>
      <c r="D54" s="284"/>
      <c r="E54" s="85"/>
      <c r="F54" s="284"/>
      <c r="G54" s="284"/>
      <c r="H54" s="90"/>
      <c r="I54" s="85"/>
      <c r="J54" s="85"/>
    </row>
    <row r="55" spans="1:10" s="82" customFormat="1" ht="12.75" x14ac:dyDescent="0.2">
      <c r="A55" s="88"/>
      <c r="B55" s="88"/>
      <c r="C55" s="285"/>
      <c r="D55" s="285"/>
      <c r="E55" s="88"/>
      <c r="F55" s="285"/>
      <c r="G55" s="285"/>
      <c r="H55" s="91"/>
      <c r="I55" s="92"/>
      <c r="J55" s="92"/>
    </row>
    <row r="56" spans="1:10" s="82" customFormat="1" ht="11.25" customHeight="1" x14ac:dyDescent="0.2">
      <c r="A56" s="85"/>
      <c r="B56" s="85"/>
      <c r="C56" s="278"/>
      <c r="D56" s="278"/>
      <c r="E56" s="85"/>
      <c r="F56" s="278"/>
      <c r="G56" s="278"/>
      <c r="H56" s="90"/>
      <c r="I56" s="85"/>
      <c r="J56" s="85"/>
    </row>
    <row r="57" spans="1:10" s="82" customFormat="1" ht="12.75" x14ac:dyDescent="0.2">
      <c r="A57" s="88"/>
      <c r="B57" s="88"/>
      <c r="C57" s="279"/>
      <c r="D57" s="279"/>
      <c r="E57" s="88"/>
      <c r="F57" s="279"/>
      <c r="G57" s="279"/>
      <c r="H57" s="91"/>
      <c r="I57" s="88"/>
      <c r="J57" s="88"/>
    </row>
    <row r="58" spans="1:10" s="82" customFormat="1" ht="12" customHeight="1" x14ac:dyDescent="0.2"/>
    <row r="61" spans="1:10" ht="12" thickBot="1" x14ac:dyDescent="0.25"/>
    <row r="62" spans="1:10" ht="15" x14ac:dyDescent="0.25">
      <c r="E62" s="280" t="s">
        <v>96</v>
      </c>
      <c r="F62" s="281"/>
      <c r="G62" s="281"/>
      <c r="H62" s="282"/>
    </row>
    <row r="63" spans="1:10" x14ac:dyDescent="0.2">
      <c r="E63" s="93" t="s">
        <v>97</v>
      </c>
      <c r="F63" s="272">
        <v>261543.58</v>
      </c>
      <c r="G63" s="273"/>
      <c r="H63" s="274"/>
    </row>
    <row r="64" spans="1:10" x14ac:dyDescent="0.2">
      <c r="E64" s="93" t="s">
        <v>98</v>
      </c>
      <c r="F64" s="272">
        <v>261543.58</v>
      </c>
      <c r="G64" s="273"/>
      <c r="H64" s="274"/>
    </row>
    <row r="65" spans="5:8" ht="33.75" x14ac:dyDescent="0.2">
      <c r="E65" s="94" t="s">
        <v>99</v>
      </c>
      <c r="F65" s="272">
        <f>I45</f>
        <v>351703.79000000004</v>
      </c>
      <c r="G65" s="273"/>
      <c r="H65" s="274"/>
    </row>
    <row r="66" spans="5:8" ht="23.25" thickBot="1" x14ac:dyDescent="0.25">
      <c r="E66" s="95" t="s">
        <v>100</v>
      </c>
      <c r="F66" s="275">
        <f>F65-F64</f>
        <v>90160.21000000005</v>
      </c>
      <c r="G66" s="276"/>
      <c r="H66" s="277"/>
    </row>
  </sheetData>
  <mergeCells count="32">
    <mergeCell ref="C49:D49"/>
    <mergeCell ref="F49:G49"/>
    <mergeCell ref="A1:I4"/>
    <mergeCell ref="A5:I5"/>
    <mergeCell ref="A10:I10"/>
    <mergeCell ref="E13:E14"/>
    <mergeCell ref="G13:G14"/>
    <mergeCell ref="A15:A16"/>
    <mergeCell ref="B15:B16"/>
    <mergeCell ref="C15:C16"/>
    <mergeCell ref="D15:D16"/>
    <mergeCell ref="E15:E16"/>
    <mergeCell ref="F15:F16"/>
    <mergeCell ref="G15:I15"/>
    <mergeCell ref="A45:G45"/>
    <mergeCell ref="L45:M45"/>
    <mergeCell ref="N45:O45"/>
    <mergeCell ref="C50:D50"/>
    <mergeCell ref="F50:G50"/>
    <mergeCell ref="C54:D54"/>
    <mergeCell ref="F54:G54"/>
    <mergeCell ref="C55:D55"/>
    <mergeCell ref="F55:G55"/>
    <mergeCell ref="F64:H64"/>
    <mergeCell ref="F65:H65"/>
    <mergeCell ref="F66:H66"/>
    <mergeCell ref="C56:D56"/>
    <mergeCell ref="F56:G56"/>
    <mergeCell ref="C57:D57"/>
    <mergeCell ref="F57:G57"/>
    <mergeCell ref="E62:H62"/>
    <mergeCell ref="F63:H63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5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194F-0D37-4B4B-92E9-52362F9CCB9C}">
  <dimension ref="A1:H42"/>
  <sheetViews>
    <sheetView topLeftCell="A13" zoomScaleNormal="100" workbookViewId="0">
      <selection activeCell="B22" sqref="B22:D22"/>
    </sheetView>
  </sheetViews>
  <sheetFormatPr defaultColWidth="8.85546875" defaultRowHeight="12" x14ac:dyDescent="0.25"/>
  <cols>
    <col min="1" max="1" width="3.5703125" style="162" customWidth="1"/>
    <col min="2" max="2" width="7.85546875" style="162" customWidth="1"/>
    <col min="3" max="3" width="14.7109375" style="162" customWidth="1"/>
    <col min="4" max="4" width="47.85546875" style="162" customWidth="1"/>
    <col min="5" max="5" width="8.85546875" style="162" customWidth="1"/>
    <col min="6" max="6" width="13.5703125" style="162" customWidth="1"/>
    <col min="7" max="7" width="10.42578125" style="162" customWidth="1"/>
    <col min="8" max="8" width="12.7109375" style="162" customWidth="1"/>
    <col min="9" max="16384" width="8.85546875" style="162"/>
  </cols>
  <sheetData>
    <row r="1" spans="1:8" ht="12" customHeight="1" x14ac:dyDescent="0.25">
      <c r="B1" s="326" t="s">
        <v>106</v>
      </c>
      <c r="C1" s="327"/>
      <c r="D1" s="327"/>
      <c r="E1" s="327"/>
      <c r="F1" s="327"/>
      <c r="G1" s="327"/>
      <c r="H1" s="327"/>
    </row>
    <row r="2" spans="1:8" ht="12" customHeight="1" x14ac:dyDescent="0.25">
      <c r="B2" s="364"/>
      <c r="C2" s="365"/>
      <c r="D2" s="365"/>
      <c r="E2" s="365"/>
      <c r="F2" s="365"/>
      <c r="G2" s="365"/>
      <c r="H2" s="365"/>
    </row>
    <row r="3" spans="1:8" ht="12" customHeight="1" x14ac:dyDescent="0.25">
      <c r="B3" s="364"/>
      <c r="C3" s="365"/>
      <c r="D3" s="365"/>
      <c r="E3" s="365"/>
      <c r="F3" s="365"/>
      <c r="G3" s="365"/>
      <c r="H3" s="365"/>
    </row>
    <row r="4" spans="1:8" ht="101.45" customHeight="1" thickBot="1" x14ac:dyDescent="0.3">
      <c r="B4" s="366"/>
      <c r="C4" s="367"/>
      <c r="D4" s="367"/>
      <c r="E4" s="367"/>
      <c r="F4" s="367"/>
      <c r="G4" s="367"/>
      <c r="H4" s="367"/>
    </row>
    <row r="5" spans="1:8" ht="21.6" customHeight="1" thickBot="1" x14ac:dyDescent="0.3">
      <c r="A5" s="163"/>
      <c r="B5" s="368" t="s">
        <v>107</v>
      </c>
      <c r="C5" s="369"/>
      <c r="D5" s="369"/>
      <c r="E5" s="369"/>
      <c r="F5" s="369"/>
      <c r="G5" s="369"/>
      <c r="H5" s="370"/>
    </row>
    <row r="6" spans="1:8" ht="21.6" customHeight="1" x14ac:dyDescent="0.2">
      <c r="A6" s="163"/>
      <c r="B6" s="371" t="s">
        <v>7</v>
      </c>
      <c r="C6" s="372"/>
      <c r="D6" s="372"/>
      <c r="E6" s="372"/>
      <c r="F6" s="372"/>
      <c r="G6" s="372"/>
      <c r="H6" s="373"/>
    </row>
    <row r="7" spans="1:8" ht="21.6" customHeight="1" x14ac:dyDescent="0.2">
      <c r="A7" s="163"/>
      <c r="B7" s="96" t="s">
        <v>8</v>
      </c>
      <c r="C7" s="97"/>
      <c r="D7" s="97"/>
      <c r="E7" s="97" t="s">
        <v>9</v>
      </c>
      <c r="F7" s="164">
        <v>0.3</v>
      </c>
      <c r="G7" s="18" t="s">
        <v>10</v>
      </c>
      <c r="H7" s="109" t="s">
        <v>11</v>
      </c>
    </row>
    <row r="8" spans="1:8" ht="21.6" customHeight="1" x14ac:dyDescent="0.2">
      <c r="A8" s="163"/>
      <c r="B8" s="374" t="s">
        <v>108</v>
      </c>
      <c r="C8" s="375"/>
      <c r="D8" s="375"/>
      <c r="E8" s="97" t="s">
        <v>14</v>
      </c>
      <c r="F8" s="18">
        <v>20</v>
      </c>
      <c r="G8" s="18" t="s">
        <v>15</v>
      </c>
      <c r="H8" s="111">
        <v>0.30280000000000001</v>
      </c>
    </row>
    <row r="9" spans="1:8" ht="21.6" customHeight="1" x14ac:dyDescent="0.2">
      <c r="A9" s="163"/>
      <c r="B9" s="96" t="s">
        <v>16</v>
      </c>
      <c r="C9" s="97"/>
      <c r="D9" s="97"/>
      <c r="E9" s="99" t="s">
        <v>17</v>
      </c>
      <c r="F9" s="18"/>
      <c r="G9" s="99" t="s">
        <v>18</v>
      </c>
      <c r="H9" s="113"/>
    </row>
    <row r="10" spans="1:8" ht="21.6" customHeight="1" thickBot="1" x14ac:dyDescent="0.25">
      <c r="A10" s="163"/>
      <c r="B10" s="102"/>
      <c r="C10" s="103"/>
      <c r="D10" s="103"/>
      <c r="E10" s="165"/>
      <c r="F10" s="166"/>
      <c r="G10" s="165"/>
      <c r="H10" s="167"/>
    </row>
    <row r="11" spans="1:8" x14ac:dyDescent="0.25">
      <c r="A11" s="376"/>
      <c r="B11" s="377" t="s">
        <v>109</v>
      </c>
      <c r="C11" s="378"/>
      <c r="D11" s="378"/>
      <c r="E11" s="378"/>
      <c r="F11" s="378"/>
      <c r="G11" s="378"/>
      <c r="H11" s="379"/>
    </row>
    <row r="12" spans="1:8" ht="16.899999999999999" customHeight="1" x14ac:dyDescent="0.25">
      <c r="A12" s="376"/>
      <c r="B12" s="380" t="s">
        <v>110</v>
      </c>
      <c r="C12" s="381"/>
      <c r="D12" s="382" t="s">
        <v>111</v>
      </c>
      <c r="E12" s="383"/>
      <c r="F12" s="384"/>
      <c r="G12" s="168" t="s">
        <v>112</v>
      </c>
      <c r="H12" s="169" t="s">
        <v>105</v>
      </c>
    </row>
    <row r="13" spans="1:8" x14ac:dyDescent="0.25">
      <c r="A13" s="376"/>
      <c r="B13" s="385"/>
      <c r="C13" s="386"/>
      <c r="D13" s="386"/>
      <c r="E13" s="386"/>
      <c r="F13" s="386"/>
      <c r="G13" s="387"/>
      <c r="H13" s="388"/>
    </row>
    <row r="14" spans="1:8" ht="29.45" customHeight="1" x14ac:dyDescent="0.25">
      <c r="A14" s="376"/>
      <c r="B14" s="389" t="s">
        <v>113</v>
      </c>
      <c r="C14" s="390"/>
      <c r="D14" s="170" t="s">
        <v>114</v>
      </c>
      <c r="E14" s="171" t="s">
        <v>115</v>
      </c>
      <c r="F14" s="170" t="s">
        <v>116</v>
      </c>
      <c r="G14" s="170" t="s">
        <v>117</v>
      </c>
      <c r="H14" s="172" t="s">
        <v>118</v>
      </c>
    </row>
    <row r="15" spans="1:8" ht="48" x14ac:dyDescent="0.25">
      <c r="A15" s="376"/>
      <c r="B15" s="173" t="s">
        <v>31</v>
      </c>
      <c r="C15" s="174" t="s">
        <v>119</v>
      </c>
      <c r="D15" s="175" t="s">
        <v>120</v>
      </c>
      <c r="E15" s="176" t="s">
        <v>121</v>
      </c>
      <c r="F15" s="177">
        <v>244.07769999999999</v>
      </c>
      <c r="G15" s="178">
        <v>1</v>
      </c>
      <c r="H15" s="179">
        <f>F15*G15</f>
        <v>244.07769999999999</v>
      </c>
    </row>
    <row r="16" spans="1:8" ht="24" x14ac:dyDescent="0.25">
      <c r="A16" s="376"/>
      <c r="B16" s="173" t="s">
        <v>31</v>
      </c>
      <c r="C16" s="174" t="s">
        <v>122</v>
      </c>
      <c r="D16" s="175" t="s">
        <v>123</v>
      </c>
      <c r="E16" s="176" t="s">
        <v>124</v>
      </c>
      <c r="F16" s="177">
        <v>74.957999999999998</v>
      </c>
      <c r="G16" s="178">
        <v>1</v>
      </c>
      <c r="H16" s="179">
        <f t="shared" ref="H16:H20" si="0">F16*G16</f>
        <v>74.957999999999998</v>
      </c>
    </row>
    <row r="17" spans="1:8" ht="48" x14ac:dyDescent="0.25">
      <c r="A17" s="376"/>
      <c r="B17" s="173" t="s">
        <v>31</v>
      </c>
      <c r="C17" s="174" t="s">
        <v>119</v>
      </c>
      <c r="D17" s="175" t="s">
        <v>120</v>
      </c>
      <c r="E17" s="176" t="s">
        <v>121</v>
      </c>
      <c r="F17" s="177">
        <v>244.07769999999999</v>
      </c>
      <c r="G17" s="178">
        <v>1</v>
      </c>
      <c r="H17" s="179">
        <f>F17*G17</f>
        <v>244.07769999999999</v>
      </c>
    </row>
    <row r="18" spans="1:8" ht="24" x14ac:dyDescent="0.25">
      <c r="A18" s="376"/>
      <c r="B18" s="173" t="s">
        <v>31</v>
      </c>
      <c r="C18" s="174" t="s">
        <v>125</v>
      </c>
      <c r="D18" s="175" t="s">
        <v>126</v>
      </c>
      <c r="E18" s="176" t="s">
        <v>124</v>
      </c>
      <c r="F18" s="177">
        <v>121.88379999999999</v>
      </c>
      <c r="G18" s="178">
        <v>1</v>
      </c>
      <c r="H18" s="179">
        <f t="shared" si="0"/>
        <v>121.88379999999999</v>
      </c>
    </row>
    <row r="19" spans="1:8" ht="24" x14ac:dyDescent="0.25">
      <c r="A19" s="376"/>
      <c r="B19" s="173" t="s">
        <v>31</v>
      </c>
      <c r="C19" s="174" t="s">
        <v>127</v>
      </c>
      <c r="D19" s="175" t="s">
        <v>128</v>
      </c>
      <c r="E19" s="176" t="s">
        <v>121</v>
      </c>
      <c r="F19" s="177">
        <v>293.93389999999999</v>
      </c>
      <c r="G19" s="178">
        <v>1</v>
      </c>
      <c r="H19" s="179">
        <f t="shared" si="0"/>
        <v>293.93389999999999</v>
      </c>
    </row>
    <row r="20" spans="1:8" ht="12.75" thickBot="1" x14ac:dyDescent="0.3">
      <c r="A20" s="376"/>
      <c r="B20" s="173" t="s">
        <v>31</v>
      </c>
      <c r="C20" s="174" t="s">
        <v>129</v>
      </c>
      <c r="D20" s="175" t="s">
        <v>130</v>
      </c>
      <c r="E20" s="176" t="s">
        <v>121</v>
      </c>
      <c r="F20" s="177">
        <v>334.55689999999998</v>
      </c>
      <c r="G20" s="178">
        <v>1</v>
      </c>
      <c r="H20" s="179">
        <f t="shared" si="0"/>
        <v>334.55689999999998</v>
      </c>
    </row>
    <row r="21" spans="1:8" ht="12.75" thickBot="1" x14ac:dyDescent="0.3">
      <c r="A21" s="376"/>
      <c r="B21" s="358" t="s">
        <v>131</v>
      </c>
      <c r="C21" s="359"/>
      <c r="D21" s="359"/>
      <c r="E21" s="359"/>
      <c r="F21" s="359"/>
      <c r="G21" s="360"/>
      <c r="H21" s="180">
        <f>SUM(H15:H20)</f>
        <v>1313.4879999999998</v>
      </c>
    </row>
    <row r="22" spans="1:8" ht="13.15" customHeight="1" x14ac:dyDescent="0.25">
      <c r="A22" s="376"/>
      <c r="B22" s="361" t="s">
        <v>132</v>
      </c>
      <c r="C22" s="361"/>
      <c r="D22" s="361"/>
      <c r="E22" s="181">
        <v>100</v>
      </c>
      <c r="F22" s="182" t="s">
        <v>133</v>
      </c>
      <c r="G22" s="182" t="s">
        <v>134</v>
      </c>
      <c r="H22" s="183" t="s">
        <v>135</v>
      </c>
    </row>
    <row r="23" spans="1:8" ht="13.15" customHeight="1" x14ac:dyDescent="0.25">
      <c r="A23" s="376"/>
      <c r="B23" s="362" t="s">
        <v>136</v>
      </c>
      <c r="C23" s="347"/>
      <c r="D23" s="347"/>
      <c r="E23" s="184">
        <v>70</v>
      </c>
      <c r="F23" s="185" t="s">
        <v>133</v>
      </c>
      <c r="G23" s="363"/>
      <c r="H23" s="363"/>
    </row>
    <row r="24" spans="1:8" ht="13.15" customHeight="1" x14ac:dyDescent="0.25">
      <c r="A24" s="376"/>
      <c r="B24" s="347" t="s">
        <v>137</v>
      </c>
      <c r="C24" s="347"/>
      <c r="D24" s="347"/>
      <c r="E24" s="186">
        <v>200</v>
      </c>
      <c r="F24" s="185" t="s">
        <v>138</v>
      </c>
      <c r="G24" s="363"/>
      <c r="H24" s="363"/>
    </row>
    <row r="25" spans="1:8" ht="13.15" customHeight="1" x14ac:dyDescent="0.25">
      <c r="A25" s="376"/>
      <c r="B25" s="347" t="s">
        <v>139</v>
      </c>
      <c r="C25" s="347"/>
      <c r="D25" s="347"/>
      <c r="E25" s="186">
        <f>ROUND(E24/E23,2)</f>
        <v>2.86</v>
      </c>
      <c r="F25" s="185" t="s">
        <v>140</v>
      </c>
      <c r="G25" s="185" t="s">
        <v>141</v>
      </c>
      <c r="H25" s="187">
        <f>H21*E25</f>
        <v>3756.5756799999995</v>
      </c>
    </row>
    <row r="26" spans="1:8" ht="13.15" customHeight="1" thickBot="1" x14ac:dyDescent="0.3">
      <c r="A26" s="376"/>
      <c r="B26" s="347" t="s">
        <v>142</v>
      </c>
      <c r="C26" s="347"/>
      <c r="D26" s="347"/>
      <c r="E26" s="186">
        <f>E25</f>
        <v>2.86</v>
      </c>
      <c r="F26" s="185" t="s">
        <v>140</v>
      </c>
      <c r="G26" s="185" t="s">
        <v>143</v>
      </c>
      <c r="H26" s="187">
        <f>H25</f>
        <v>3756.5756799999995</v>
      </c>
    </row>
    <row r="27" spans="1:8" ht="39.6" customHeight="1" thickBot="1" x14ac:dyDescent="0.3">
      <c r="B27" s="348" t="s">
        <v>144</v>
      </c>
      <c r="C27" s="349"/>
      <c r="D27" s="349"/>
      <c r="E27" s="349"/>
      <c r="F27" s="349"/>
      <c r="G27" s="350"/>
      <c r="H27" s="188">
        <f>SUM(H25:H26)</f>
        <v>7513.1513599999989</v>
      </c>
    </row>
    <row r="29" spans="1:8" x14ac:dyDescent="0.2">
      <c r="B29" s="189"/>
      <c r="C29" s="351"/>
      <c r="D29" s="352"/>
      <c r="E29" s="352"/>
      <c r="F29" s="352"/>
      <c r="G29" s="352"/>
      <c r="H29" s="353"/>
    </row>
    <row r="30" spans="1:8" x14ac:dyDescent="0.2">
      <c r="B30" s="189"/>
      <c r="C30" s="354"/>
      <c r="D30" s="355"/>
      <c r="E30" s="355"/>
      <c r="F30" s="355"/>
      <c r="G30" s="355"/>
      <c r="H30" s="356"/>
    </row>
    <row r="31" spans="1:8" x14ac:dyDescent="0.2">
      <c r="B31" s="189"/>
      <c r="C31" s="354"/>
      <c r="D31" s="355"/>
      <c r="E31" s="355"/>
      <c r="F31" s="355"/>
      <c r="G31" s="355"/>
      <c r="H31" s="356"/>
    </row>
    <row r="32" spans="1:8" x14ac:dyDescent="0.2">
      <c r="B32" s="189"/>
      <c r="C32" s="190"/>
      <c r="D32" s="191"/>
      <c r="E32" s="191"/>
      <c r="F32" s="191"/>
      <c r="G32" s="191"/>
      <c r="H32" s="192"/>
    </row>
    <row r="33" spans="3:8" x14ac:dyDescent="0.25">
      <c r="C33" s="190"/>
      <c r="D33" s="191"/>
      <c r="E33" s="191"/>
      <c r="F33" s="191"/>
      <c r="G33" s="191"/>
      <c r="H33" s="192"/>
    </row>
    <row r="34" spans="3:8" ht="12.75" x14ac:dyDescent="0.2">
      <c r="C34" s="193"/>
      <c r="D34" s="357" t="s">
        <v>92</v>
      </c>
      <c r="E34" s="357"/>
      <c r="F34" s="85"/>
      <c r="G34" s="284" t="s">
        <v>93</v>
      </c>
      <c r="H34" s="284"/>
    </row>
    <row r="35" spans="3:8" x14ac:dyDescent="0.25">
      <c r="C35" s="194"/>
      <c r="D35" s="285" t="s">
        <v>94</v>
      </c>
      <c r="E35" s="285"/>
      <c r="F35" s="88"/>
      <c r="G35" s="285" t="s">
        <v>95</v>
      </c>
      <c r="H35" s="285"/>
    </row>
    <row r="36" spans="3:8" x14ac:dyDescent="0.25">
      <c r="C36" s="194"/>
      <c r="D36" s="195"/>
      <c r="E36" s="195"/>
      <c r="F36" s="195"/>
      <c r="G36" s="195"/>
      <c r="H36" s="196"/>
    </row>
    <row r="37" spans="3:8" ht="12.75" x14ac:dyDescent="0.25">
      <c r="C37" s="197"/>
      <c r="D37" s="198"/>
      <c r="E37" s="199"/>
      <c r="F37" s="199"/>
      <c r="G37" s="199"/>
      <c r="H37" s="200"/>
    </row>
    <row r="38" spans="3:8" ht="12.75" x14ac:dyDescent="0.25">
      <c r="C38" s="197"/>
      <c r="D38" s="198"/>
      <c r="E38" s="199"/>
      <c r="F38" s="199"/>
      <c r="G38" s="199"/>
      <c r="H38" s="200"/>
    </row>
    <row r="39" spans="3:8" ht="12.75" x14ac:dyDescent="0.25">
      <c r="C39" s="197"/>
      <c r="D39" s="199"/>
      <c r="E39" s="199"/>
      <c r="F39" s="199"/>
      <c r="G39" s="199"/>
      <c r="H39" s="201"/>
    </row>
    <row r="40" spans="3:8" x14ac:dyDescent="0.25">
      <c r="C40" s="193"/>
      <c r="D40" s="202"/>
      <c r="E40" s="202"/>
      <c r="F40" s="202"/>
      <c r="G40" s="202"/>
      <c r="H40" s="203"/>
    </row>
    <row r="41" spans="3:8" x14ac:dyDescent="0.25">
      <c r="C41" s="194"/>
      <c r="D41" s="195"/>
      <c r="E41" s="195"/>
      <c r="F41" s="195"/>
      <c r="G41" s="195"/>
      <c r="H41" s="196"/>
    </row>
    <row r="42" spans="3:8" x14ac:dyDescent="0.25">
      <c r="C42" s="194"/>
      <c r="D42" s="204"/>
      <c r="E42" s="205"/>
      <c r="F42" s="195"/>
      <c r="G42" s="195"/>
      <c r="H42" s="206"/>
    </row>
  </sheetData>
  <mergeCells count="23">
    <mergeCell ref="B1:H4"/>
    <mergeCell ref="B5:H5"/>
    <mergeCell ref="B6:H6"/>
    <mergeCell ref="B8:D8"/>
    <mergeCell ref="A11:A26"/>
    <mergeCell ref="B11:H11"/>
    <mergeCell ref="B12:C12"/>
    <mergeCell ref="D12:F12"/>
    <mergeCell ref="B13:H13"/>
    <mergeCell ref="B14:C14"/>
    <mergeCell ref="D35:E35"/>
    <mergeCell ref="G35:H35"/>
    <mergeCell ref="B21:G21"/>
    <mergeCell ref="B22:D22"/>
    <mergeCell ref="B23:D23"/>
    <mergeCell ref="G23:H24"/>
    <mergeCell ref="B24:D24"/>
    <mergeCell ref="B25:D25"/>
    <mergeCell ref="B26:D26"/>
    <mergeCell ref="B27:G27"/>
    <mergeCell ref="C29:H31"/>
    <mergeCell ref="D34:E34"/>
    <mergeCell ref="G34:H34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FF98-11C0-4EEF-8862-CBAFC0264D8A}">
  <sheetPr>
    <tabColor rgb="FFFFC000"/>
  </sheetPr>
  <dimension ref="A1:L30"/>
  <sheetViews>
    <sheetView tabSelected="1" view="pageBreakPreview" zoomScaleNormal="100" zoomScaleSheetLayoutView="100" workbookViewId="0">
      <selection activeCell="C23" sqref="C23"/>
    </sheetView>
  </sheetViews>
  <sheetFormatPr defaultRowHeight="15" x14ac:dyDescent="0.25"/>
  <cols>
    <col min="1" max="1" width="15.7109375" customWidth="1"/>
    <col min="2" max="2" width="51.140625" customWidth="1"/>
    <col min="3" max="10" width="15.7109375" customWidth="1"/>
    <col min="11" max="11" width="14.42578125" customWidth="1"/>
  </cols>
  <sheetData>
    <row r="1" spans="1:11" x14ac:dyDescent="0.25">
      <c r="A1" s="404" t="str">
        <f>'[4]ANGELÂNDIA Sapé'!A1:I4</f>
        <v>CIM JEQUITINHONHA
Consórcio Integrado Multifinalitário do Vale do Jequitinhonha
RUA ZECA BRUNO 131 - CAZUZA DIAMANTINA/MG 
Email: engcivil.cimjequitinhonha@gmail.com</v>
      </c>
      <c r="B1" s="405"/>
      <c r="C1" s="405"/>
      <c r="D1" s="405"/>
      <c r="E1" s="405"/>
      <c r="F1" s="405"/>
      <c r="G1" s="405"/>
      <c r="H1" s="405"/>
      <c r="I1" s="405"/>
      <c r="J1" s="406"/>
    </row>
    <row r="2" spans="1:11" x14ac:dyDescent="0.25">
      <c r="A2" s="407"/>
      <c r="B2" s="408"/>
      <c r="C2" s="408"/>
      <c r="D2" s="408"/>
      <c r="E2" s="408"/>
      <c r="F2" s="408"/>
      <c r="G2" s="408"/>
      <c r="H2" s="408"/>
      <c r="I2" s="408"/>
      <c r="J2" s="409"/>
    </row>
    <row r="3" spans="1:11" ht="15.75" customHeight="1" x14ac:dyDescent="0.25">
      <c r="A3" s="407"/>
      <c r="B3" s="408"/>
      <c r="C3" s="408"/>
      <c r="D3" s="408"/>
      <c r="E3" s="408"/>
      <c r="F3" s="408"/>
      <c r="G3" s="408"/>
      <c r="H3" s="408"/>
      <c r="I3" s="408"/>
      <c r="J3" s="409"/>
    </row>
    <row r="4" spans="1:11" x14ac:dyDescent="0.25">
      <c r="A4" s="407"/>
      <c r="B4" s="408"/>
      <c r="C4" s="408"/>
      <c r="D4" s="408"/>
      <c r="E4" s="408"/>
      <c r="F4" s="408"/>
      <c r="G4" s="408"/>
      <c r="H4" s="408"/>
      <c r="I4" s="408"/>
      <c r="J4" s="409"/>
    </row>
    <row r="5" spans="1:11" ht="15.75" thickBot="1" x14ac:dyDescent="0.3">
      <c r="A5" s="410" t="s">
        <v>145</v>
      </c>
      <c r="B5" s="411"/>
      <c r="C5" s="411"/>
      <c r="D5" s="411"/>
      <c r="E5" s="411"/>
      <c r="F5" s="411"/>
      <c r="G5" s="411"/>
      <c r="H5" s="411"/>
      <c r="I5" s="411"/>
      <c r="J5" s="412"/>
    </row>
    <row r="6" spans="1:11" s="208" customFormat="1" ht="30" customHeight="1" x14ac:dyDescent="0.25">
      <c r="A6" s="413" t="s">
        <v>146</v>
      </c>
      <c r="B6" s="414"/>
      <c r="C6" s="415" t="s">
        <v>147</v>
      </c>
      <c r="D6" s="416"/>
      <c r="E6" s="417">
        <f>'CAPELINHA Grillo SICOR'!I45</f>
        <v>351703.79000000004</v>
      </c>
      <c r="F6" s="417"/>
      <c r="G6" s="207"/>
      <c r="H6" s="415" t="s">
        <v>148</v>
      </c>
      <c r="I6" s="416"/>
      <c r="J6" s="418"/>
    </row>
    <row r="7" spans="1:11" ht="30" customHeight="1" thickBot="1" x14ac:dyDescent="0.3">
      <c r="A7" s="397" t="s">
        <v>149</v>
      </c>
      <c r="B7" s="398"/>
      <c r="C7" s="399" t="s">
        <v>150</v>
      </c>
      <c r="D7" s="399"/>
      <c r="E7" s="399"/>
      <c r="F7" s="399"/>
      <c r="G7" s="399"/>
      <c r="H7" s="400" t="s">
        <v>151</v>
      </c>
      <c r="I7" s="399"/>
      <c r="J7" s="401"/>
    </row>
    <row r="8" spans="1:11" ht="26.25" thickBot="1" x14ac:dyDescent="0.3">
      <c r="A8" s="209" t="s">
        <v>19</v>
      </c>
      <c r="B8" s="210" t="s">
        <v>152</v>
      </c>
      <c r="C8" s="211" t="s">
        <v>153</v>
      </c>
      <c r="D8" s="211" t="s">
        <v>154</v>
      </c>
      <c r="E8" s="212" t="s">
        <v>155</v>
      </c>
      <c r="F8" s="212" t="s">
        <v>156</v>
      </c>
      <c r="G8" s="212" t="s">
        <v>157</v>
      </c>
      <c r="H8" s="212" t="s">
        <v>158</v>
      </c>
      <c r="I8" s="212" t="s">
        <v>159</v>
      </c>
      <c r="J8" s="213" t="s">
        <v>160</v>
      </c>
    </row>
    <row r="9" spans="1:11" x14ac:dyDescent="0.25">
      <c r="A9" s="402">
        <f>'[4]CAPELINHA Grillo'!A17</f>
        <v>1</v>
      </c>
      <c r="B9" s="403" t="str">
        <f>'CAPELINHA Grillo mod'!D17</f>
        <v>INSTALAÇÕES INICIAIS DA OBRA</v>
      </c>
      <c r="C9" s="214" t="s">
        <v>161</v>
      </c>
      <c r="D9" s="215">
        <f>D10/$D$18</f>
        <v>5.0346059677093607E-3</v>
      </c>
      <c r="E9" s="215">
        <v>1</v>
      </c>
      <c r="F9" s="215">
        <v>0</v>
      </c>
      <c r="G9" s="215">
        <v>0</v>
      </c>
      <c r="H9" s="216">
        <v>0</v>
      </c>
      <c r="I9" s="215"/>
      <c r="J9" s="217"/>
      <c r="K9" s="218">
        <f>SUM(E9:J9)</f>
        <v>1</v>
      </c>
    </row>
    <row r="10" spans="1:11" ht="24" customHeight="1" x14ac:dyDescent="0.25">
      <c r="A10" s="393"/>
      <c r="B10" s="392"/>
      <c r="C10" s="220" t="s">
        <v>162</v>
      </c>
      <c r="D10" s="221">
        <f>'CAPELINHA Grillo SICOR'!I19</f>
        <v>1770.69</v>
      </c>
      <c r="E10" s="221">
        <f t="shared" ref="E10:H10" si="0">E9*$D$10</f>
        <v>1770.69</v>
      </c>
      <c r="F10" s="221">
        <f t="shared" si="0"/>
        <v>0</v>
      </c>
      <c r="G10" s="221">
        <f t="shared" si="0"/>
        <v>0</v>
      </c>
      <c r="H10" s="221">
        <f t="shared" si="0"/>
        <v>0</v>
      </c>
      <c r="I10" s="221"/>
      <c r="J10" s="222"/>
      <c r="K10" s="223">
        <f>SUM(E10:J10)</f>
        <v>1770.69</v>
      </c>
    </row>
    <row r="11" spans="1:11" x14ac:dyDescent="0.25">
      <c r="A11" s="393">
        <f>'[4]CAPELINHA Grillo'!A21</f>
        <v>2</v>
      </c>
      <c r="B11" s="392" t="str">
        <f>'CAPELINHA Grillo mod'!D21</f>
        <v>EXECUÇÃO DOS SEVIÇOS</v>
      </c>
      <c r="C11" s="220" t="s">
        <v>161</v>
      </c>
      <c r="D11" s="215">
        <f>D12/$D$18</f>
        <v>0.82581748692557444</v>
      </c>
      <c r="E11" s="215">
        <v>0.3</v>
      </c>
      <c r="F11" s="215">
        <v>0.3</v>
      </c>
      <c r="G11" s="215">
        <v>0.3</v>
      </c>
      <c r="H11" s="216">
        <v>0.1</v>
      </c>
      <c r="I11" s="215"/>
      <c r="J11" s="217"/>
      <c r="K11" s="218">
        <f t="shared" ref="K11:K18" si="1">SUM(E11:J11)</f>
        <v>0.99999999999999989</v>
      </c>
    </row>
    <row r="12" spans="1:11" ht="24" customHeight="1" x14ac:dyDescent="0.25">
      <c r="A12" s="393"/>
      <c r="B12" s="392"/>
      <c r="C12" s="220" t="s">
        <v>162</v>
      </c>
      <c r="D12" s="221">
        <f>'CAPELINHA Grillo SICOR'!I25</f>
        <v>290443.14</v>
      </c>
      <c r="E12" s="221">
        <f t="shared" ref="E12:H12" si="2">E11*$D$12</f>
        <v>87132.941999999995</v>
      </c>
      <c r="F12" s="221">
        <f t="shared" si="2"/>
        <v>87132.941999999995</v>
      </c>
      <c r="G12" s="221">
        <f t="shared" si="2"/>
        <v>87132.941999999995</v>
      </c>
      <c r="H12" s="221">
        <f t="shared" si="2"/>
        <v>29044.314000000002</v>
      </c>
      <c r="I12" s="221"/>
      <c r="J12" s="222"/>
      <c r="K12" s="223">
        <f t="shared" si="1"/>
        <v>290443.14</v>
      </c>
    </row>
    <row r="13" spans="1:11" ht="24" customHeight="1" x14ac:dyDescent="0.25">
      <c r="A13" s="219"/>
      <c r="B13" s="392" t="str">
        <f>'CAPELINHA Grillo mod'!D27</f>
        <v>COMPLEMENTOS</v>
      </c>
      <c r="C13" s="220" t="s">
        <v>161</v>
      </c>
      <c r="D13" s="215">
        <f>D14/$D$18</f>
        <v>0.14131729999270121</v>
      </c>
      <c r="E13" s="215">
        <v>0.3</v>
      </c>
      <c r="F13" s="215">
        <v>0.3</v>
      </c>
      <c r="G13" s="215">
        <v>0.3</v>
      </c>
      <c r="H13" s="216">
        <v>0.1</v>
      </c>
      <c r="I13" s="215"/>
      <c r="J13" s="217"/>
      <c r="K13" s="218">
        <f t="shared" si="1"/>
        <v>0.99999999999999989</v>
      </c>
    </row>
    <row r="14" spans="1:11" ht="24" customHeight="1" x14ac:dyDescent="0.25">
      <c r="A14" s="219"/>
      <c r="B14" s="392"/>
      <c r="C14" s="220" t="s">
        <v>162</v>
      </c>
      <c r="D14" s="221">
        <f>'CAPELINHA Grillo SICOR'!I39</f>
        <v>49701.829999999987</v>
      </c>
      <c r="E14" s="221">
        <f>E13*$D$14</f>
        <v>14910.548999999995</v>
      </c>
      <c r="F14" s="221">
        <f t="shared" ref="F14:H14" si="3">F13*$D$14</f>
        <v>14910.548999999995</v>
      </c>
      <c r="G14" s="221">
        <f t="shared" si="3"/>
        <v>14910.548999999995</v>
      </c>
      <c r="H14" s="221">
        <f t="shared" si="3"/>
        <v>4970.1829999999991</v>
      </c>
      <c r="I14" s="221"/>
      <c r="J14" s="221"/>
      <c r="K14" s="223">
        <f t="shared" si="1"/>
        <v>49701.82999999998</v>
      </c>
    </row>
    <row r="15" spans="1:11" x14ac:dyDescent="0.25">
      <c r="A15" s="393">
        <f>'[4]CAPELINHA Grillo'!A26</f>
        <v>3</v>
      </c>
      <c r="B15" s="392" t="str">
        <f>'CAPELINHA Grillo mod'!D41</f>
        <v>ADMINISTRAÇÃO DE OBRAS</v>
      </c>
      <c r="C15" s="220" t="s">
        <v>161</v>
      </c>
      <c r="D15" s="215">
        <f>D16/$D$18</f>
        <v>2.7830607114014888E-2</v>
      </c>
      <c r="E15" s="215">
        <v>0.5</v>
      </c>
      <c r="F15" s="215">
        <v>0</v>
      </c>
      <c r="G15" s="215">
        <v>0</v>
      </c>
      <c r="H15" s="216">
        <v>0.5</v>
      </c>
      <c r="I15" s="215"/>
      <c r="J15" s="217"/>
      <c r="K15" s="218">
        <f t="shared" si="1"/>
        <v>1</v>
      </c>
    </row>
    <row r="16" spans="1:11" ht="24" customHeight="1" x14ac:dyDescent="0.25">
      <c r="A16" s="393"/>
      <c r="B16" s="392"/>
      <c r="C16" s="220" t="s">
        <v>162</v>
      </c>
      <c r="D16" s="221">
        <f>'CAPELINHA Grillo SICOR'!I43</f>
        <v>9788.1299999999992</v>
      </c>
      <c r="E16" s="221">
        <f t="shared" ref="E16:H16" si="4">E15*$D$16</f>
        <v>4894.0649999999996</v>
      </c>
      <c r="F16" s="221">
        <f t="shared" si="4"/>
        <v>0</v>
      </c>
      <c r="G16" s="221">
        <f t="shared" si="4"/>
        <v>0</v>
      </c>
      <c r="H16" s="221">
        <f t="shared" si="4"/>
        <v>4894.0649999999996</v>
      </c>
      <c r="I16" s="221"/>
      <c r="J16" s="222"/>
      <c r="K16" s="223">
        <f t="shared" si="1"/>
        <v>9788.1299999999992</v>
      </c>
    </row>
    <row r="17" spans="1:12" x14ac:dyDescent="0.25">
      <c r="A17" s="224"/>
      <c r="B17" s="225" t="s">
        <v>28</v>
      </c>
      <c r="C17" s="226" t="s">
        <v>161</v>
      </c>
      <c r="D17" s="227">
        <f>SUM(D9,D11,D13,D15)</f>
        <v>0.99999999999999978</v>
      </c>
      <c r="E17" s="227">
        <f t="shared" ref="E17:H17" si="5">E18/$D$18</f>
        <v>0.30909034560019949</v>
      </c>
      <c r="F17" s="227">
        <f>F18/$D$18</f>
        <v>0.29014043607548268</v>
      </c>
      <c r="G17" s="227">
        <f t="shared" si="5"/>
        <v>0.29014043607548268</v>
      </c>
      <c r="H17" s="227">
        <f t="shared" si="5"/>
        <v>0.11062878224883503</v>
      </c>
      <c r="I17" s="227"/>
      <c r="J17" s="228"/>
      <c r="K17" s="218">
        <f t="shared" si="1"/>
        <v>0.99999999999999978</v>
      </c>
    </row>
    <row r="18" spans="1:12" ht="15.75" thickBot="1" x14ac:dyDescent="0.3">
      <c r="A18" s="229"/>
      <c r="B18" s="230"/>
      <c r="C18" s="231" t="s">
        <v>162</v>
      </c>
      <c r="D18" s="232">
        <f>SUM(D10,D12,D14,D16)</f>
        <v>351703.79000000004</v>
      </c>
      <c r="E18" s="232">
        <f t="shared" ref="E18:H18" si="6">SUM(E10,E12,E14,E16)</f>
        <v>108708.246</v>
      </c>
      <c r="F18" s="232">
        <f t="shared" si="6"/>
        <v>102043.49099999999</v>
      </c>
      <c r="G18" s="232">
        <f t="shared" si="6"/>
        <v>102043.49099999999</v>
      </c>
      <c r="H18" s="232">
        <f t="shared" si="6"/>
        <v>38908.562000000005</v>
      </c>
      <c r="I18" s="232"/>
      <c r="J18" s="232"/>
      <c r="K18" s="223">
        <f t="shared" si="1"/>
        <v>351703.79000000004</v>
      </c>
    </row>
    <row r="19" spans="1:12" ht="15.75" thickBot="1" x14ac:dyDescent="0.3">
      <c r="A19" s="233"/>
      <c r="B19" s="234"/>
      <c r="C19" s="235"/>
      <c r="D19" s="235"/>
      <c r="E19" s="234"/>
      <c r="F19" s="234"/>
      <c r="G19" s="234"/>
      <c r="H19" s="234"/>
      <c r="I19" s="234"/>
      <c r="J19" s="236"/>
    </row>
    <row r="20" spans="1:12" s="243" customFormat="1" ht="14.25" customHeight="1" x14ac:dyDescent="0.25">
      <c r="A20" s="237"/>
      <c r="B20" s="238"/>
      <c r="C20" s="238"/>
      <c r="D20" s="238"/>
      <c r="E20" s="238"/>
      <c r="F20" s="238"/>
      <c r="G20" s="239"/>
      <c r="H20" s="240"/>
      <c r="I20" s="241"/>
      <c r="J20" s="242"/>
      <c r="L20" s="244" t="s">
        <v>163</v>
      </c>
    </row>
    <row r="21" spans="1:12" s="243" customFormat="1" ht="14.25" customHeight="1" x14ac:dyDescent="0.25">
      <c r="A21" s="245"/>
      <c r="B21" s="246"/>
      <c r="C21" s="246"/>
      <c r="D21" s="246"/>
      <c r="E21" s="246"/>
      <c r="F21" s="246"/>
      <c r="G21" s="247"/>
      <c r="H21" s="248"/>
      <c r="J21" s="249"/>
      <c r="L21" s="244"/>
    </row>
    <row r="22" spans="1:12" s="243" customFormat="1" ht="14.25" customHeight="1" x14ac:dyDescent="0.25">
      <c r="A22" s="245"/>
      <c r="B22" s="246"/>
      <c r="C22" s="246"/>
      <c r="D22" s="246"/>
      <c r="E22" s="246"/>
      <c r="F22" s="246"/>
      <c r="G22" s="247"/>
      <c r="H22" s="248"/>
      <c r="J22" s="249"/>
      <c r="L22" s="244"/>
    </row>
    <row r="23" spans="1:12" s="243" customFormat="1" ht="14.25" customHeight="1" x14ac:dyDescent="0.25">
      <c r="A23" s="245"/>
      <c r="B23" s="246"/>
      <c r="C23" s="246"/>
      <c r="D23" s="246"/>
      <c r="E23" s="246"/>
      <c r="F23" s="246"/>
      <c r="G23" s="247"/>
      <c r="H23" s="248"/>
      <c r="J23" s="249"/>
      <c r="L23" s="244"/>
    </row>
    <row r="24" spans="1:12" s="243" customFormat="1" ht="14.25" customHeight="1" x14ac:dyDescent="0.25">
      <c r="A24" s="245"/>
      <c r="B24" s="250"/>
      <c r="C24" s="250"/>
      <c r="D24" s="246"/>
      <c r="E24" s="251"/>
      <c r="F24" s="250"/>
      <c r="G24" s="252"/>
      <c r="H24" s="253" t="s">
        <v>164</v>
      </c>
      <c r="J24" s="254"/>
    </row>
    <row r="25" spans="1:12" s="243" customFormat="1" ht="14.25" customHeight="1" x14ac:dyDescent="0.25">
      <c r="A25" s="255"/>
      <c r="B25" s="394" t="s">
        <v>165</v>
      </c>
      <c r="C25" s="394"/>
      <c r="D25" s="256"/>
      <c r="E25" s="395" t="s">
        <v>166</v>
      </c>
      <c r="F25" s="395"/>
      <c r="G25" s="258"/>
      <c r="H25" s="248"/>
      <c r="J25" s="249"/>
    </row>
    <row r="26" spans="1:12" s="243" customFormat="1" ht="14.25" customHeight="1" x14ac:dyDescent="0.25">
      <c r="A26" s="255"/>
      <c r="B26" s="257"/>
      <c r="C26" s="257"/>
      <c r="D26" s="256"/>
      <c r="E26" s="257"/>
      <c r="F26" s="257"/>
      <c r="G26" s="258"/>
      <c r="H26" s="248"/>
      <c r="J26" s="249"/>
    </row>
    <row r="27" spans="1:12" s="243" customFormat="1" ht="14.25" customHeight="1" x14ac:dyDescent="0.25">
      <c r="A27" s="255"/>
      <c r="B27" s="257"/>
      <c r="C27" s="257"/>
      <c r="D27" s="256"/>
      <c r="E27" s="257"/>
      <c r="F27" s="257"/>
      <c r="G27" s="258"/>
      <c r="H27" s="248"/>
      <c r="J27" s="249"/>
    </row>
    <row r="28" spans="1:12" s="243" customFormat="1" ht="15" customHeight="1" x14ac:dyDescent="0.25">
      <c r="A28" s="259"/>
      <c r="B28" s="244"/>
      <c r="C28" s="244"/>
      <c r="D28" s="256"/>
      <c r="E28" s="256"/>
      <c r="G28" s="260"/>
      <c r="H28" s="248"/>
      <c r="J28" s="249"/>
    </row>
    <row r="29" spans="1:12" s="243" customFormat="1" ht="13.5" customHeight="1" x14ac:dyDescent="0.25">
      <c r="A29" s="261"/>
      <c r="B29" s="396"/>
      <c r="C29" s="396"/>
      <c r="D29" s="262"/>
      <c r="E29" s="262"/>
      <c r="F29" s="263"/>
      <c r="G29" s="260"/>
      <c r="H29" s="248"/>
      <c r="J29" s="249"/>
    </row>
    <row r="30" spans="1:12" s="243" customFormat="1" ht="14.25" customHeight="1" thickBot="1" x14ac:dyDescent="0.3">
      <c r="A30" s="264"/>
      <c r="B30" s="391" t="s">
        <v>167</v>
      </c>
      <c r="C30" s="391"/>
      <c r="D30" s="265"/>
      <c r="E30" s="265"/>
      <c r="F30" s="266"/>
      <c r="G30" s="267"/>
      <c r="H30" s="268"/>
      <c r="I30" s="266"/>
      <c r="J30" s="269"/>
    </row>
  </sheetData>
  <mergeCells count="20">
    <mergeCell ref="A1:J4"/>
    <mergeCell ref="A5:J5"/>
    <mergeCell ref="A6:B6"/>
    <mergeCell ref="C6:D6"/>
    <mergeCell ref="E6:F6"/>
    <mergeCell ref="H6:J6"/>
    <mergeCell ref="E25:F25"/>
    <mergeCell ref="B29:C29"/>
    <mergeCell ref="A7:B7"/>
    <mergeCell ref="C7:G7"/>
    <mergeCell ref="H7:J7"/>
    <mergeCell ref="A9:A10"/>
    <mergeCell ref="B9:B10"/>
    <mergeCell ref="A11:A12"/>
    <mergeCell ref="B11:B12"/>
    <mergeCell ref="B30:C30"/>
    <mergeCell ref="B13:B14"/>
    <mergeCell ref="A15:A16"/>
    <mergeCell ref="B15:B16"/>
    <mergeCell ref="B25:C25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CAPELINHA Grillo mod</vt:lpstr>
      <vt:lpstr>CAPELINHA Grillo SICOR</vt:lpstr>
      <vt:lpstr>CPU 01 CAPELINHA</vt:lpstr>
      <vt:lpstr>CRONO F-F CAPELINHA SICOR</vt:lpstr>
      <vt:lpstr>'CAPELINHA Grillo mod'!Area_de_impressao</vt:lpstr>
      <vt:lpstr>'CAPELINHA Grillo SICOR'!Area_de_impressao</vt:lpstr>
      <vt:lpstr>'CRONO F-F CAPELINHA SICOR'!Area_de_impressao</vt:lpstr>
      <vt:lpstr>'CAPELINHA Grillo mod'!Titulos_de_impressao</vt:lpstr>
      <vt:lpstr>'CAPELINHA Grillo SICOR'!Titulos_de_impressao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User</cp:lastModifiedBy>
  <dcterms:created xsi:type="dcterms:W3CDTF">2015-06-05T18:17:20Z</dcterms:created>
  <dcterms:modified xsi:type="dcterms:W3CDTF">2024-05-27T19:40:26Z</dcterms:modified>
</cp:coreProperties>
</file>